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Information" sheetId="1" r:id="rId1"/>
    <sheet name="10 Year Analysis" sheetId="2" r:id="rId2"/>
    <sheet name="Loan Amortization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<sst xmlns="http://schemas.openxmlformats.org/spreadsheetml/2006/main" count="109" uniqueCount="81">
  <si>
    <t>Date:</t>
  </si>
  <si>
    <t>Prepared For:</t>
  </si>
  <si>
    <t>Square Feet:</t>
  </si>
  <si>
    <t>$/Sq.Ft.</t>
  </si>
  <si>
    <t>Purchase Price:</t>
  </si>
  <si>
    <t>Down Payment:</t>
  </si>
  <si>
    <t>Loan Amount:</t>
  </si>
  <si>
    <t>Interest Rate:</t>
  </si>
  <si>
    <t>Term/Years:</t>
  </si>
  <si>
    <t>Est. Closing Costs:</t>
  </si>
  <si>
    <t>Percent Down Payment:</t>
  </si>
  <si>
    <t>Cash Required:</t>
  </si>
  <si>
    <t>Owner Finish/Sq.Ft.</t>
  </si>
  <si>
    <t>Cost - Owner Finish</t>
  </si>
  <si>
    <t>Total Cost:</t>
  </si>
  <si>
    <t>Monthly Payment:</t>
  </si>
  <si>
    <t>Payment</t>
  </si>
  <si>
    <t>#</t>
  </si>
  <si>
    <t>Term:</t>
  </si>
  <si>
    <t>Beg. Balance</t>
  </si>
  <si>
    <t>Interest</t>
  </si>
  <si>
    <t>Principal</t>
  </si>
  <si>
    <t>End Balance</t>
  </si>
  <si>
    <t>Est. Lease Rate:</t>
  </si>
  <si>
    <t>Annual Escalation:</t>
  </si>
  <si>
    <t>Cost to Own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</si>
  <si>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</si>
  <si>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</si>
  <si>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</si>
  <si>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</si>
  <si>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</si>
  <si>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</si>
  <si>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</si>
  <si>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</si>
  <si>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</si>
  <si>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</si>
  <si>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Mortgage Pymt</t>
  </si>
  <si>
    <t>CAM</t>
  </si>
  <si>
    <t>TOTAL</t>
  </si>
  <si>
    <t>Less Appreciation</t>
  </si>
  <si>
    <t>Cost/Square Foot</t>
  </si>
  <si>
    <t>Appreciation Factor:</t>
  </si>
  <si>
    <t>Less Principal Pymt</t>
  </si>
  <si>
    <t>Cost to Lease</t>
  </si>
  <si>
    <t>Base Rent</t>
  </si>
  <si>
    <t>Cost/SF No Appreciation</t>
  </si>
  <si>
    <t>Space Add-On Factor:</t>
  </si>
  <si>
    <t>No Add-On Factor:</t>
  </si>
  <si>
    <t>With Add-On Factor:</t>
  </si>
  <si>
    <t>Est. Property Value</t>
  </si>
  <si>
    <t>Mortgage Balance</t>
  </si>
  <si>
    <t>CASH OUTLAY</t>
  </si>
  <si>
    <t>ADJUSTED COST</t>
  </si>
  <si>
    <t>Equity Build-up</t>
  </si>
  <si>
    <t>Adjusted Cost  (No Appreciation)</t>
  </si>
  <si>
    <t>Your Personal Analysis:</t>
  </si>
  <si>
    <t>Cost to Lease (10 yrs)</t>
  </si>
  <si>
    <t>Cost to Own (10 yrs)</t>
  </si>
  <si>
    <t>(after Equity Build-up)</t>
  </si>
  <si>
    <t>YOU SAVE</t>
  </si>
  <si>
    <t>Avg. Cost/Square Foot</t>
  </si>
  <si>
    <t>(with no appreciation)</t>
  </si>
  <si>
    <t>CAM :</t>
  </si>
  <si>
    <t>Association Charges</t>
  </si>
  <si>
    <t>Est. Property Taxes psf:</t>
  </si>
  <si>
    <t>Association Charges psf:</t>
  </si>
  <si>
    <t>Monthly Mortgage Payment:</t>
  </si>
  <si>
    <t>Monthly Cost of Occupancy:</t>
  </si>
  <si>
    <t>Property Tax</t>
  </si>
  <si>
    <t>Est. Assoc. &amp; Tax Escalator:</t>
  </si>
  <si>
    <t>Monthly Cost to Lease:</t>
  </si>
  <si>
    <t>With Appreciation:</t>
  </si>
  <si>
    <t>With NO Appreciation:</t>
  </si>
  <si>
    <t>over 10 years</t>
  </si>
  <si>
    <t>*  These numbers represent good faith estimates by the developer.</t>
  </si>
  <si>
    <t>Sales Tax Rate:</t>
  </si>
  <si>
    <t>Sales Tax</t>
  </si>
  <si>
    <t>Compare the Savings</t>
  </si>
  <si>
    <t>10 Year Analysis</t>
  </si>
  <si>
    <t xml:space="preserve">Owning vs. Leasing </t>
  </si>
  <si>
    <t>Owning vs. Leasing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</si>
</sst>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mmmm\ d\,\ yyyy;@"/>
    <numFmt numFmtId="167" formatCode="&quot;$&quot;#,##0.00"/>
    <numFmt numFmtId="168" formatCode="&quot;$&quot;#,##0"/>
    <numFmt numFmtId="169" formatCode="#,##0.000000000"/>
    <numFmt numFmtId="170" formatCode="#,##0.00000000"/>
    <numFmt numFmtId="171" formatCode="&quot;$&quot;#,##0.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24"/>
      <name val="Trebuchet MS"/>
      <family val="2"/>
    </font>
    <font>
      <i/>
      <sz val="2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165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0" fillId="2" borderId="0" xfId="0" applyNumberFormat="1" applyFont="1" applyFill="1" applyAlignment="1">
      <alignment horizontal="center"/>
    </xf>
    <xf numFmtId="49" fontId="0" fillId="2" borderId="1" xfId="0" applyNumberForma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165" fontId="0" fillId="2" borderId="1" xfId="0" applyNumberFormat="1" applyFill="1" applyBorder="1" applyAlignment="1">
      <alignment horizontal="centerContinuous"/>
    </xf>
    <xf numFmtId="165" fontId="0" fillId="2" borderId="2" xfId="0" applyNumberFormat="1" applyFill="1" applyBorder="1" applyAlignment="1">
      <alignment horizontal="centerContinuous"/>
    </xf>
    <xf numFmtId="168" fontId="0" fillId="2" borderId="1" xfId="0" applyNumberFormat="1" applyFill="1" applyBorder="1" applyAlignment="1">
      <alignment horizontal="centerContinuous"/>
    </xf>
    <xf numFmtId="168" fontId="0" fillId="2" borderId="2" xfId="0" applyNumberFormat="1" applyFill="1" applyBorder="1" applyAlignment="1">
      <alignment horizontal="centerContinuous"/>
    </xf>
    <xf numFmtId="167" fontId="0" fillId="2" borderId="1" xfId="0" applyNumberFormat="1" applyFill="1" applyBorder="1" applyAlignment="1">
      <alignment horizontal="centerContinuous"/>
    </xf>
    <xf numFmtId="167" fontId="0" fillId="2" borderId="2" xfId="0" applyNumberFormat="1" applyFill="1" applyBorder="1" applyAlignment="1">
      <alignment horizontal="centerContinuous"/>
    </xf>
    <xf numFmtId="10" fontId="0" fillId="2" borderId="1" xfId="0" applyNumberFormat="1" applyFill="1" applyBorder="1" applyAlignment="1">
      <alignment horizontal="centerContinuous"/>
    </xf>
    <xf numFmtId="10" fontId="0" fillId="2" borderId="2" xfId="0" applyNumberFormat="1" applyFill="1" applyBorder="1" applyAlignment="1">
      <alignment horizontal="centerContinuous"/>
    </xf>
    <xf numFmtId="1" fontId="0" fillId="2" borderId="1" xfId="0" applyNumberFormat="1" applyFill="1" applyBorder="1" applyAlignment="1">
      <alignment horizontal="centerContinuous"/>
    </xf>
    <xf numFmtId="1" fontId="0" fillId="2" borderId="2" xfId="0" applyNumberFormat="1" applyFill="1" applyBorder="1" applyAlignment="1">
      <alignment horizontal="centerContinuous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167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7" fontId="1" fillId="3" borderId="0" xfId="0" applyNumberFormat="1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68" fontId="1" fillId="3" borderId="6" xfId="0" applyNumberFormat="1" applyFont="1" applyFill="1" applyBorder="1" applyAlignment="1">
      <alignment horizontal="center"/>
    </xf>
    <xf numFmtId="167" fontId="1" fillId="3" borderId="6" xfId="0" applyNumberFormat="1" applyFont="1" applyFill="1" applyBorder="1" applyAlignment="1">
      <alignment horizontal="center"/>
    </xf>
    <xf numFmtId="0" fontId="0" fillId="3" borderId="7" xfId="0" applyFill="1" applyBorder="1" applyAlignment="1">
      <alignment/>
    </xf>
    <xf numFmtId="167" fontId="0" fillId="4" borderId="8" xfId="0" applyNumberFormat="1" applyFill="1" applyBorder="1" applyAlignment="1" applyProtection="1">
      <alignment horizontal="center" vertical="center"/>
      <protection locked="0"/>
    </xf>
    <xf numFmtId="10" fontId="0" fillId="4" borderId="8" xfId="0" applyNumberFormat="1" applyFill="1" applyBorder="1" applyAlignment="1" applyProtection="1">
      <alignment horizontal="center" vertical="center"/>
      <protection locked="0"/>
    </xf>
    <xf numFmtId="3" fontId="0" fillId="4" borderId="8" xfId="0" applyNumberFormat="1" applyFill="1" applyBorder="1" applyAlignment="1" applyProtection="1">
      <alignment horizontal="center" vertical="center"/>
      <protection locked="0"/>
    </xf>
    <xf numFmtId="10" fontId="0" fillId="4" borderId="8" xfId="0" applyNumberFormat="1" applyFill="1" applyBorder="1" applyAlignment="1" applyProtection="1">
      <alignment horizontal="center"/>
      <protection locked="0"/>
    </xf>
    <xf numFmtId="1" fontId="0" fillId="4" borderId="8" xfId="0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6" fontId="0" fillId="3" borderId="8" xfId="0" applyNumberFormat="1" applyFill="1" applyBorder="1" applyAlignment="1">
      <alignment horizontal="center" vertical="center"/>
    </xf>
    <xf numFmtId="168" fontId="0" fillId="3" borderId="8" xfId="0" applyNumberFormat="1" applyFill="1" applyBorder="1" applyAlignment="1">
      <alignment horizontal="center" vertical="center"/>
    </xf>
    <xf numFmtId="168" fontId="0" fillId="3" borderId="8" xfId="0" applyNumberFormat="1" applyFont="1" applyFill="1" applyBorder="1" applyAlignment="1">
      <alignment horizontal="center" vertical="center"/>
    </xf>
    <xf numFmtId="168" fontId="1" fillId="3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1" fillId="3" borderId="8" xfId="0" applyNumberFormat="1" applyFont="1" applyFill="1" applyBorder="1" applyAlignment="1">
      <alignment horizontal="center" vertical="center"/>
    </xf>
    <xf numFmtId="167" fontId="1" fillId="3" borderId="8" xfId="0" applyNumberFormat="1" applyFont="1" applyFill="1" applyBorder="1" applyAlignment="1">
      <alignment horizontal="center" vertical="center"/>
    </xf>
    <xf numFmtId="168" fontId="1" fillId="3" borderId="8" xfId="0" applyNumberFormat="1" applyFont="1" applyFill="1" applyBorder="1" applyAlignment="1">
      <alignment horizontal="center"/>
    </xf>
    <xf numFmtId="167" fontId="1" fillId="3" borderId="8" xfId="0" applyNumberFormat="1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7" fontId="0" fillId="3" borderId="8" xfId="0" applyNumberForma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167" fontId="0" fillId="3" borderId="8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67" fontId="0" fillId="3" borderId="8" xfId="0" applyNumberFormat="1" applyFill="1" applyBorder="1" applyAlignment="1" applyProtection="1">
      <alignment horizontal="center" vertical="center"/>
      <protection/>
    </xf>
    <xf numFmtId="49" fontId="1" fillId="4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3" fontId="0" fillId="0" borderId="0" xfId="0" applyNumberFormat="1" applyAlignment="1">
      <alignment horizontal="centerContinuous"/>
    </xf>
    <xf numFmtId="168" fontId="8" fillId="0" borderId="0" xfId="0" applyNumberFormat="1" applyFont="1" applyAlignment="1">
      <alignment horizontal="centerContinuous"/>
    </xf>
    <xf numFmtId="168" fontId="9" fillId="3" borderId="0" xfId="0" applyNumberFormat="1" applyFont="1" applyFill="1" applyBorder="1" applyAlignment="1">
      <alignment horizontal="center"/>
    </xf>
    <xf numFmtId="168" fontId="10" fillId="3" borderId="0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41" fontId="0" fillId="3" borderId="3" xfId="0" applyNumberFormat="1" applyFill="1" applyBorder="1" applyAlignment="1">
      <alignment horizontal="center"/>
    </xf>
    <xf numFmtId="41" fontId="0" fillId="3" borderId="3" xfId="0" applyNumberFormat="1" applyFont="1" applyFill="1" applyBorder="1" applyAlignment="1">
      <alignment horizontal="center"/>
    </xf>
    <xf numFmtId="41" fontId="5" fillId="3" borderId="3" xfId="0" applyNumberFormat="1" applyFont="1" applyFill="1" applyBorder="1" applyAlignment="1">
      <alignment horizontal="center"/>
    </xf>
    <xf numFmtId="41" fontId="0" fillId="3" borderId="3" xfId="0" applyNumberFormat="1" applyFill="1" applyBorder="1" applyAlignment="1">
      <alignment/>
    </xf>
    <xf numFmtId="41" fontId="10" fillId="3" borderId="3" xfId="0" applyNumberFormat="1" applyFont="1" applyFill="1" applyBorder="1" applyAlignment="1">
      <alignment horizontal="center"/>
    </xf>
    <xf numFmtId="41" fontId="0" fillId="3" borderId="4" xfId="0" applyNumberFormat="1" applyFill="1" applyBorder="1" applyAlignment="1">
      <alignment/>
    </xf>
    <xf numFmtId="42" fontId="0" fillId="3" borderId="3" xfId="0" applyNumberFormat="1" applyFill="1" applyBorder="1" applyAlignment="1">
      <alignment horizontal="center"/>
    </xf>
    <xf numFmtId="44" fontId="0" fillId="3" borderId="3" xfId="0" applyNumberFormat="1" applyFill="1" applyBorder="1" applyAlignment="1">
      <alignment horizontal="center"/>
    </xf>
    <xf numFmtId="42" fontId="9" fillId="3" borderId="3" xfId="0" applyNumberFormat="1" applyFont="1" applyFill="1" applyBorder="1" applyAlignment="1">
      <alignment horizontal="center"/>
    </xf>
    <xf numFmtId="44" fontId="1" fillId="3" borderId="3" xfId="0" applyNumberFormat="1" applyFont="1" applyFill="1" applyBorder="1" applyAlignment="1">
      <alignment horizontal="center"/>
    </xf>
    <xf numFmtId="168" fontId="9" fillId="0" borderId="11" xfId="0" applyNumberFormat="1" applyFont="1" applyBorder="1" applyAlignment="1">
      <alignment horizontal="center"/>
    </xf>
    <xf numFmtId="168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68" fontId="9" fillId="3" borderId="11" xfId="0" applyNumberFormat="1" applyFont="1" applyFill="1" applyBorder="1" applyAlignment="1">
      <alignment horizontal="center"/>
    </xf>
    <xf numFmtId="168" fontId="10" fillId="3" borderId="11" xfId="0" applyNumberFormat="1" applyFon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167" fontId="0" fillId="3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41" fontId="0" fillId="0" borderId="12" xfId="0" applyNumberFormat="1" applyFon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41" fontId="10" fillId="0" borderId="12" xfId="0" applyNumberFormat="1" applyFont="1" applyBorder="1" applyAlignment="1">
      <alignment horizontal="center"/>
    </xf>
    <xf numFmtId="42" fontId="0" fillId="0" borderId="12" xfId="0" applyNumberFormat="1" applyBorder="1" applyAlignment="1">
      <alignment horizontal="center"/>
    </xf>
    <xf numFmtId="42" fontId="0" fillId="0" borderId="12" xfId="0" applyNumberFormat="1" applyBorder="1" applyAlignment="1">
      <alignment/>
    </xf>
    <xf numFmtId="42" fontId="9" fillId="0" borderId="12" xfId="0" applyNumberFormat="1" applyFont="1" applyBorder="1" applyAlignment="1">
      <alignment horizontal="center"/>
    </xf>
    <xf numFmtId="42" fontId="0" fillId="0" borderId="13" xfId="0" applyNumberFormat="1" applyBorder="1" applyAlignment="1">
      <alignment/>
    </xf>
    <xf numFmtId="44" fontId="0" fillId="0" borderId="12" xfId="0" applyNumberFormat="1" applyBorder="1" applyAlignment="1">
      <alignment horizontal="center"/>
    </xf>
    <xf numFmtId="44" fontId="1" fillId="0" borderId="12" xfId="0" applyNumberFormat="1" applyFont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15" xfId="0" applyFont="1" applyFill="1" applyBorder="1" applyAlignment="1">
      <alignment horizontal="centerContinuous"/>
    </xf>
    <xf numFmtId="42" fontId="0" fillId="3" borderId="12" xfId="0" applyNumberFormat="1" applyFill="1" applyBorder="1" applyAlignment="1">
      <alignment horizontal="center"/>
    </xf>
    <xf numFmtId="42" fontId="0" fillId="3" borderId="12" xfId="0" applyNumberFormat="1" applyFill="1" applyBorder="1" applyAlignment="1">
      <alignment/>
    </xf>
    <xf numFmtId="42" fontId="9" fillId="3" borderId="12" xfId="0" applyNumberFormat="1" applyFont="1" applyFill="1" applyBorder="1" applyAlignment="1">
      <alignment horizontal="center"/>
    </xf>
    <xf numFmtId="42" fontId="1" fillId="3" borderId="12" xfId="0" applyNumberFormat="1" applyFont="1" applyFill="1" applyBorder="1" applyAlignment="1">
      <alignment horizontal="center"/>
    </xf>
    <xf numFmtId="42" fontId="0" fillId="3" borderId="13" xfId="0" applyNumberFormat="1" applyFill="1" applyBorder="1" applyAlignment="1">
      <alignment/>
    </xf>
    <xf numFmtId="41" fontId="0" fillId="3" borderId="12" xfId="0" applyNumberFormat="1" applyFont="1" applyFill="1" applyBorder="1" applyAlignment="1">
      <alignment horizontal="center"/>
    </xf>
    <xf numFmtId="41" fontId="5" fillId="3" borderId="12" xfId="0" applyNumberFormat="1" applyFont="1" applyFill="1" applyBorder="1" applyAlignment="1">
      <alignment horizontal="center"/>
    </xf>
    <xf numFmtId="44" fontId="0" fillId="3" borderId="12" xfId="0" applyNumberFormat="1" applyFill="1" applyBorder="1" applyAlignment="1">
      <alignment horizontal="center"/>
    </xf>
    <xf numFmtId="41" fontId="10" fillId="3" borderId="12" xfId="0" applyNumberFormat="1" applyFont="1" applyFill="1" applyBorder="1" applyAlignment="1">
      <alignment horizontal="center"/>
    </xf>
    <xf numFmtId="44" fontId="1" fillId="3" borderId="12" xfId="0" applyNumberFormat="1" applyFont="1" applyFill="1" applyBorder="1" applyAlignment="1">
      <alignment horizontal="center"/>
    </xf>
    <xf numFmtId="44" fontId="0" fillId="3" borderId="13" xfId="0" applyNumberFormat="1" applyFill="1" applyBorder="1" applyAlignment="1">
      <alignment/>
    </xf>
    <xf numFmtId="44" fontId="1" fillId="3" borderId="0" xfId="0" applyNumberFormat="1" applyFont="1" applyFill="1" applyBorder="1" applyAlignment="1">
      <alignment horizontal="center"/>
    </xf>
    <xf numFmtId="44" fontId="1" fillId="3" borderId="6" xfId="0" applyNumberFormat="1" applyFont="1" applyFill="1" applyBorder="1" applyAlignment="1">
      <alignment horizontal="center"/>
    </xf>
    <xf numFmtId="44" fontId="0" fillId="3" borderId="0" xfId="0" applyNumberFormat="1" applyFill="1" applyBorder="1" applyAlignment="1">
      <alignment horizontal="center"/>
    </xf>
    <xf numFmtId="44" fontId="0" fillId="3" borderId="11" xfId="0" applyNumberFormat="1" applyFill="1" applyBorder="1" applyAlignment="1">
      <alignment horizontal="center"/>
    </xf>
    <xf numFmtId="44" fontId="0" fillId="3" borderId="6" xfId="0" applyNumberFormat="1" applyFont="1" applyFill="1" applyBorder="1" applyAlignment="1">
      <alignment horizontal="center"/>
    </xf>
    <xf numFmtId="42" fontId="0" fillId="3" borderId="0" xfId="0" applyNumberFormat="1" applyFill="1" applyBorder="1" applyAlignment="1">
      <alignment/>
    </xf>
    <xf numFmtId="42" fontId="0" fillId="3" borderId="6" xfId="0" applyNumberFormat="1" applyFill="1" applyBorder="1" applyAlignment="1">
      <alignment/>
    </xf>
    <xf numFmtId="42" fontId="0" fillId="3" borderId="0" xfId="0" applyNumberFormat="1" applyFill="1" applyBorder="1" applyAlignment="1">
      <alignment horizontal="center"/>
    </xf>
    <xf numFmtId="42" fontId="1" fillId="3" borderId="6" xfId="0" applyNumberFormat="1" applyFont="1" applyFill="1" applyBorder="1" applyAlignment="1">
      <alignment horizontal="center"/>
    </xf>
    <xf numFmtId="42" fontId="0" fillId="3" borderId="0" xfId="0" applyNumberFormat="1" applyFont="1" applyFill="1" applyBorder="1" applyAlignment="1">
      <alignment horizontal="center"/>
    </xf>
    <xf numFmtId="42" fontId="0" fillId="3" borderId="6" xfId="0" applyNumberFormat="1" applyFont="1" applyFill="1" applyBorder="1" applyAlignment="1">
      <alignment horizontal="center"/>
    </xf>
    <xf numFmtId="41" fontId="0" fillId="3" borderId="0" xfId="0" applyNumberFormat="1" applyFont="1" applyFill="1" applyBorder="1" applyAlignment="1">
      <alignment horizontal="center"/>
    </xf>
    <xf numFmtId="41" fontId="1" fillId="3" borderId="6" xfId="0" applyNumberFormat="1" applyFont="1" applyFill="1" applyBorder="1" applyAlignment="1">
      <alignment horizontal="center"/>
    </xf>
    <xf numFmtId="41" fontId="5" fillId="3" borderId="0" xfId="0" applyNumberFormat="1" applyFont="1" applyFill="1" applyBorder="1" applyAlignment="1">
      <alignment horizontal="center"/>
    </xf>
    <xf numFmtId="41" fontId="6" fillId="3" borderId="6" xfId="0" applyNumberFormat="1" applyFont="1" applyFill="1" applyBorder="1" applyAlignment="1">
      <alignment horizontal="center"/>
    </xf>
    <xf numFmtId="41" fontId="6" fillId="3" borderId="6" xfId="0" applyNumberFormat="1" applyFont="1" applyFill="1" applyBorder="1" applyAlignment="1">
      <alignment horizontal="center"/>
    </xf>
    <xf numFmtId="41" fontId="1" fillId="3" borderId="6" xfId="0" applyNumberFormat="1" applyFont="1" applyFill="1" applyBorder="1" applyAlignment="1">
      <alignment horizontal="center"/>
    </xf>
    <xf numFmtId="42" fontId="9" fillId="0" borderId="11" xfId="0" applyNumberFormat="1" applyFont="1" applyBorder="1" applyAlignment="1">
      <alignment horizontal="center"/>
    </xf>
    <xf numFmtId="41" fontId="10" fillId="0" borderId="11" xfId="0" applyNumberFormat="1" applyFont="1" applyBorder="1" applyAlignment="1">
      <alignment horizontal="center"/>
    </xf>
    <xf numFmtId="42" fontId="0" fillId="0" borderId="11" xfId="0" applyNumberFormat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42" fontId="9" fillId="3" borderId="11" xfId="0" applyNumberFormat="1" applyFont="1" applyFill="1" applyBorder="1" applyAlignment="1">
      <alignment horizontal="center"/>
    </xf>
    <xf numFmtId="41" fontId="10" fillId="3" borderId="11" xfId="0" applyNumberFormat="1" applyFont="1" applyFill="1" applyBorder="1" applyAlignment="1">
      <alignment horizontal="center"/>
    </xf>
    <xf numFmtId="42" fontId="0" fillId="3" borderId="11" xfId="0" applyNumberFormat="1" applyFill="1" applyBorder="1" applyAlignment="1">
      <alignment horizontal="center"/>
    </xf>
    <xf numFmtId="42" fontId="0" fillId="0" borderId="11" xfId="0" applyNumberFormat="1" applyBorder="1" applyAlignment="1">
      <alignment/>
    </xf>
    <xf numFmtId="41" fontId="0" fillId="0" borderId="11" xfId="0" applyNumberFormat="1" applyFont="1" applyBorder="1" applyAlignment="1">
      <alignment horizontal="center"/>
    </xf>
    <xf numFmtId="41" fontId="5" fillId="0" borderId="11" xfId="0" applyNumberFormat="1" applyFont="1" applyBorder="1" applyAlignment="1">
      <alignment horizontal="center"/>
    </xf>
    <xf numFmtId="44" fontId="1" fillId="0" borderId="11" xfId="0" applyNumberFormat="1" applyFont="1" applyBorder="1" applyAlignment="1">
      <alignment horizontal="center"/>
    </xf>
    <xf numFmtId="41" fontId="1" fillId="3" borderId="12" xfId="0" applyNumberFormat="1" applyFont="1" applyFill="1" applyBorder="1" applyAlignment="1">
      <alignment horizontal="center"/>
    </xf>
    <xf numFmtId="41" fontId="6" fillId="3" borderId="12" xfId="0" applyNumberFormat="1" applyFont="1" applyFill="1" applyBorder="1" applyAlignment="1">
      <alignment horizontal="center"/>
    </xf>
    <xf numFmtId="41" fontId="6" fillId="3" borderId="12" xfId="0" applyNumberFormat="1" applyFont="1" applyFill="1" applyBorder="1" applyAlignment="1">
      <alignment horizontal="center"/>
    </xf>
    <xf numFmtId="41" fontId="1" fillId="3" borderId="12" xfId="0" applyNumberFormat="1" applyFont="1" applyFill="1" applyBorder="1" applyAlignment="1">
      <alignment horizontal="center"/>
    </xf>
    <xf numFmtId="42" fontId="0" fillId="3" borderId="12" xfId="0" applyNumberFormat="1" applyFont="1" applyFill="1" applyBorder="1" applyAlignment="1">
      <alignment horizontal="center"/>
    </xf>
    <xf numFmtId="44" fontId="0" fillId="3" borderId="12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Continuous"/>
    </xf>
    <xf numFmtId="42" fontId="0" fillId="3" borderId="3" xfId="0" applyNumberFormat="1" applyFont="1" applyFill="1" applyBorder="1" applyAlignment="1">
      <alignment horizontal="center"/>
    </xf>
    <xf numFmtId="42" fontId="0" fillId="3" borderId="3" xfId="0" applyNumberFormat="1" applyFill="1" applyBorder="1" applyAlignment="1">
      <alignment/>
    </xf>
    <xf numFmtId="41" fontId="5" fillId="0" borderId="12" xfId="0" applyNumberFormat="1" applyFont="1" applyFill="1" applyBorder="1" applyAlignment="1">
      <alignment horizontal="center"/>
    </xf>
    <xf numFmtId="41" fontId="5" fillId="0" borderId="11" xfId="0" applyNumberFormat="1" applyFont="1" applyFill="1" applyBorder="1" applyAlignment="1">
      <alignment horizontal="center"/>
    </xf>
    <xf numFmtId="41" fontId="5" fillId="3" borderId="11" xfId="0" applyNumberFormat="1" applyFont="1" applyFill="1" applyBorder="1" applyAlignment="1">
      <alignment horizontal="center"/>
    </xf>
    <xf numFmtId="41" fontId="0" fillId="3" borderId="1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5</xdr:col>
      <xdr:colOff>800100</xdr:colOff>
      <xdr:row>4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753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9</xdr:col>
      <xdr:colOff>57150</xdr:colOff>
      <xdr:row>4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5753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7</xdr:col>
      <xdr:colOff>314325</xdr:colOff>
      <xdr:row>4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5753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47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22.7109375" style="0" customWidth="1"/>
    <col min="2" max="2" width="24.7109375" style="0" customWidth="1"/>
    <col min="6" max="6" width="15.7109375" style="0" customWidth="1"/>
  </cols>
  <sheetData>
    <row r="6" spans="1:6" ht="30.75">
      <c r="A6" s="85" t="s">
        <v>77</v>
      </c>
      <c r="B6" s="31"/>
      <c r="C6" s="31"/>
      <c r="D6" s="31"/>
      <c r="E6" s="31"/>
      <c r="F6" s="31"/>
    </row>
    <row r="7" spans="1:6" ht="27.75">
      <c r="A7" s="86" t="s">
        <v>79</v>
      </c>
      <c r="B7" s="31"/>
      <c r="C7" s="31"/>
      <c r="D7" s="31"/>
      <c r="E7" s="31"/>
      <c r="F7" s="31"/>
    </row>
    <row r="9" spans="1:6" ht="15.75" customHeight="1">
      <c r="A9" s="3" t="s">
        <v>1</v>
      </c>
      <c r="B9" s="83"/>
      <c r="C9" s="4"/>
      <c r="D9" s="5"/>
      <c r="E9" s="3" t="s">
        <v>2</v>
      </c>
      <c r="F9" s="52">
        <v>2248</v>
      </c>
    </row>
    <row r="10" spans="1:6" ht="15.75" customHeight="1">
      <c r="A10" s="3" t="s">
        <v>0</v>
      </c>
      <c r="B10" s="61">
        <f ca="1">TODAY()</f>
        <v>38783</v>
      </c>
      <c r="C10" s="4"/>
      <c r="D10" s="4"/>
      <c r="E10" s="3" t="s">
        <v>3</v>
      </c>
      <c r="F10" s="82">
        <v>270</v>
      </c>
    </row>
    <row r="11" spans="1:6" ht="15.75" customHeight="1">
      <c r="A11" s="4"/>
      <c r="B11" s="30"/>
      <c r="C11" s="4"/>
      <c r="D11" s="4"/>
      <c r="E11" s="3" t="s">
        <v>12</v>
      </c>
      <c r="F11" s="50">
        <v>40</v>
      </c>
    </row>
    <row r="12" spans="1:6" ht="15.75" customHeight="1">
      <c r="A12" s="3" t="s">
        <v>4</v>
      </c>
      <c r="B12" s="62">
        <f>+F9*F10</f>
        <v>606960</v>
      </c>
      <c r="C12" s="4"/>
      <c r="D12" s="4"/>
      <c r="E12" s="3" t="s">
        <v>13</v>
      </c>
      <c r="F12" s="62">
        <f>+F9*F11</f>
        <v>89920</v>
      </c>
    </row>
    <row r="13" spans="1:6" ht="15.75" customHeight="1">
      <c r="A13" s="3" t="s">
        <v>14</v>
      </c>
      <c r="B13" s="62">
        <f>+B12+F12</f>
        <v>696880</v>
      </c>
      <c r="C13" s="4"/>
      <c r="D13" s="4"/>
      <c r="E13" s="3" t="s">
        <v>65</v>
      </c>
      <c r="F13" s="82">
        <v>2.25</v>
      </c>
    </row>
    <row r="14" spans="1:6" ht="15.75" customHeight="1">
      <c r="A14" s="3" t="s">
        <v>5</v>
      </c>
      <c r="B14" s="62">
        <f>+B13*F16</f>
        <v>104532</v>
      </c>
      <c r="C14" s="4"/>
      <c r="D14" s="4"/>
      <c r="E14" s="2" t="s">
        <v>69</v>
      </c>
      <c r="F14" s="53">
        <v>0.03</v>
      </c>
    </row>
    <row r="15" spans="1:6" ht="15.75" customHeight="1">
      <c r="A15" s="3" t="s">
        <v>6</v>
      </c>
      <c r="B15" s="63">
        <f>+B13-B14+((1-F16)*B16)</f>
        <v>602714.09</v>
      </c>
      <c r="C15" s="4"/>
      <c r="D15" s="4"/>
      <c r="E15" s="2" t="s">
        <v>64</v>
      </c>
      <c r="F15" s="75">
        <v>2.75</v>
      </c>
    </row>
    <row r="16" spans="1:6" ht="15.75" customHeight="1">
      <c r="A16" s="3" t="s">
        <v>9</v>
      </c>
      <c r="B16" s="62">
        <f>+B13*0.0175</f>
        <v>12195.400000000001</v>
      </c>
      <c r="C16" s="4"/>
      <c r="D16" s="4"/>
      <c r="E16" s="3" t="s">
        <v>10</v>
      </c>
      <c r="F16" s="51">
        <v>0.15</v>
      </c>
    </row>
    <row r="17" spans="1:6" ht="12.75">
      <c r="A17" s="4"/>
      <c r="B17" s="4"/>
      <c r="C17" s="4"/>
      <c r="D17" s="4"/>
      <c r="E17" s="3" t="s">
        <v>7</v>
      </c>
      <c r="F17" s="51">
        <v>0.065</v>
      </c>
    </row>
    <row r="18" spans="1:6" ht="15.75" customHeight="1">
      <c r="A18" s="3" t="s">
        <v>11</v>
      </c>
      <c r="B18" s="64">
        <f>+B14+(F16*B16)</f>
        <v>106361.31</v>
      </c>
      <c r="C18" s="4"/>
      <c r="D18" s="4"/>
      <c r="E18" s="3" t="s">
        <v>8</v>
      </c>
      <c r="F18" s="54">
        <v>25</v>
      </c>
    </row>
    <row r="19" spans="1:6" ht="12.75">
      <c r="A19" s="4"/>
      <c r="B19" s="4"/>
      <c r="C19" s="4"/>
      <c r="D19" s="4"/>
      <c r="E19" s="3" t="s">
        <v>66</v>
      </c>
      <c r="F19" s="78">
        <f>PMT(+F17/12,+F18*12,+B15)*-1</f>
        <v>4069.5686981312765</v>
      </c>
    </row>
    <row r="20" spans="1:6" ht="12.75">
      <c r="A20" s="3" t="s">
        <v>23</v>
      </c>
      <c r="B20" s="50">
        <v>20</v>
      </c>
      <c r="C20" s="4"/>
      <c r="D20" s="4"/>
      <c r="E20" s="3" t="s">
        <v>67</v>
      </c>
      <c r="F20" s="78">
        <f>+'10 Year Analysis'!C15/12</f>
        <v>5006.2353647979435</v>
      </c>
    </row>
    <row r="21" spans="1:4" ht="12.75">
      <c r="A21" s="3" t="s">
        <v>24</v>
      </c>
      <c r="B21" s="51">
        <v>0.04</v>
      </c>
      <c r="C21" s="4"/>
      <c r="D21" s="4"/>
    </row>
    <row r="22" spans="1:6" ht="12.75">
      <c r="A22" s="3" t="s">
        <v>46</v>
      </c>
      <c r="B22" s="51">
        <v>0</v>
      </c>
      <c r="C22" s="4"/>
      <c r="D22" s="4"/>
      <c r="E22" s="4"/>
      <c r="F22" s="4"/>
    </row>
    <row r="23" spans="1:6" ht="12.75">
      <c r="A23" s="3" t="s">
        <v>62</v>
      </c>
      <c r="B23" s="50">
        <v>5</v>
      </c>
      <c r="C23" s="4"/>
      <c r="D23" s="4"/>
      <c r="E23" s="3" t="s">
        <v>41</v>
      </c>
      <c r="F23" s="51">
        <v>0.025</v>
      </c>
    </row>
    <row r="24" spans="1:6" ht="12.75">
      <c r="A24" s="3" t="s">
        <v>75</v>
      </c>
      <c r="B24" s="51">
        <v>0.07</v>
      </c>
      <c r="C24" s="4"/>
      <c r="D24" s="4"/>
      <c r="E24" s="3"/>
      <c r="F24" s="79"/>
    </row>
    <row r="25" spans="1:6" ht="12.75">
      <c r="A25" s="3" t="s">
        <v>70</v>
      </c>
      <c r="B25" s="82">
        <f>+'10 Year Analysis'!C51/12</f>
        <v>5011.166666666667</v>
      </c>
      <c r="C25" s="4"/>
      <c r="D25" s="4"/>
      <c r="E25" s="3"/>
      <c r="F25" s="79"/>
    </row>
    <row r="26" spans="1:6" ht="12.75">
      <c r="A26" s="4"/>
      <c r="B26" s="35"/>
      <c r="C26" s="4"/>
      <c r="D26" s="4"/>
      <c r="E26" s="4"/>
      <c r="F26" s="4"/>
    </row>
    <row r="27" spans="1:6" ht="18.75">
      <c r="A27" s="65" t="s">
        <v>55</v>
      </c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66" t="s">
        <v>56</v>
      </c>
      <c r="B29" s="64">
        <f>+'10 Year Analysis'!W51</f>
        <v>721975.2457319924</v>
      </c>
      <c r="C29" s="4"/>
      <c r="D29" s="4"/>
      <c r="E29" s="66" t="s">
        <v>57</v>
      </c>
      <c r="F29" s="64">
        <f>+'10 Year Analysis'!W21+B18</f>
        <v>386704.3425653539</v>
      </c>
    </row>
    <row r="30" spans="3:6" ht="12.75">
      <c r="C30" s="4"/>
      <c r="D30" s="4"/>
      <c r="E30" s="67" t="s">
        <v>58</v>
      </c>
      <c r="F30" s="4"/>
    </row>
    <row r="31" spans="1:6" ht="12.75">
      <c r="A31" s="66" t="s">
        <v>60</v>
      </c>
      <c r="B31" s="71">
        <f>+B29/F9/10</f>
        <v>32.11633655391425</v>
      </c>
      <c r="C31" s="4"/>
      <c r="D31" s="4"/>
      <c r="E31" s="66" t="s">
        <v>60</v>
      </c>
      <c r="F31" s="70">
        <f>+F29/F9/10</f>
        <v>17.202150469989054</v>
      </c>
    </row>
    <row r="32" spans="1:6" ht="12.75">
      <c r="A32" s="66"/>
      <c r="B32" s="68"/>
      <c r="C32" s="4"/>
      <c r="D32" s="4"/>
      <c r="E32" s="66"/>
      <c r="F32" s="69"/>
    </row>
    <row r="33" spans="1:6" ht="12.75">
      <c r="A33" s="66" t="s">
        <v>71</v>
      </c>
      <c r="B33" s="68"/>
      <c r="C33" s="4"/>
      <c r="D33" s="4"/>
      <c r="E33" s="66"/>
      <c r="F33" s="69"/>
    </row>
    <row r="34" spans="1:6" ht="12.75">
      <c r="A34" s="66" t="s">
        <v>59</v>
      </c>
      <c r="B34" s="64">
        <f>+B29-F29</f>
        <v>335270.9031666385</v>
      </c>
      <c r="C34" s="80" t="s">
        <v>73</v>
      </c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5:6" ht="12.75">
      <c r="E36" s="66" t="s">
        <v>57</v>
      </c>
      <c r="F36" s="72">
        <f>+'10 Year Analysis'!W27+B18</f>
        <v>581889.6597249117</v>
      </c>
    </row>
    <row r="37" ht="12.75">
      <c r="E37" s="67" t="s">
        <v>61</v>
      </c>
    </row>
    <row r="38" spans="5:6" ht="12.75">
      <c r="E38" s="66" t="s">
        <v>60</v>
      </c>
      <c r="F38" s="73">
        <f>+F36/F9/10</f>
        <v>25.884771340076146</v>
      </c>
    </row>
    <row r="39" ht="12.75">
      <c r="A39" s="66" t="s">
        <v>72</v>
      </c>
    </row>
    <row r="40" spans="1:3" ht="12.75">
      <c r="A40" s="66" t="s">
        <v>59</v>
      </c>
      <c r="B40" s="74">
        <f>+B29-F36</f>
        <v>140085.58600708074</v>
      </c>
      <c r="C40" s="81" t="s">
        <v>73</v>
      </c>
    </row>
    <row r="42" ht="12.75">
      <c r="A42" s="84" t="s">
        <v>74</v>
      </c>
    </row>
    <row r="47" spans="1:6" ht="12.75">
      <c r="A47" s="31"/>
      <c r="B47" s="31"/>
      <c r="C47" s="31"/>
      <c r="D47" s="31"/>
      <c r="E47" s="31"/>
      <c r="F47" s="31"/>
    </row>
  </sheetData>
  <sheetProtection password="DDE4" sheet="1" objects="1" scenarios="1" selectLockedCells="1"/>
  <printOptions/>
  <pageMargins left="0.75" right="0.75" top="1" bottom="1" header="0.5" footer="0.5"/>
  <pageSetup fitToHeight="1" fitToWidth="1" horizontalDpi="300" verticalDpi="300" orientation="portrait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Y54"/>
  <sheetViews>
    <sheetView workbookViewId="0" topLeftCell="A37">
      <selection activeCell="F14" sqref="F14"/>
    </sheetView>
  </sheetViews>
  <sheetFormatPr defaultColWidth="9.140625" defaultRowHeight="12.75"/>
  <cols>
    <col min="1" max="1" width="22.7109375" style="0" customWidth="1"/>
    <col min="2" max="2" width="4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  <col min="14" max="14" width="2.7109375" style="0" customWidth="1"/>
    <col min="15" max="15" width="12.7109375" style="0" customWidth="1"/>
    <col min="16" max="16" width="2.7109375" style="0" customWidth="1"/>
    <col min="17" max="17" width="12.7109375" style="0" customWidth="1"/>
    <col min="18" max="18" width="2.7109375" style="0" customWidth="1"/>
    <col min="19" max="19" width="12.7109375" style="0" customWidth="1"/>
    <col min="20" max="20" width="2.7109375" style="0" customWidth="1"/>
    <col min="21" max="21" width="12.7109375" style="0" customWidth="1"/>
    <col min="22" max="22" width="2.7109375" style="0" customWidth="1"/>
    <col min="23" max="23" width="14.7109375" style="0" customWidth="1"/>
    <col min="24" max="24" width="2.7109375" style="0" customWidth="1"/>
    <col min="25" max="25" width="18.00390625" style="0" bestFit="1" customWidth="1"/>
  </cols>
  <sheetData>
    <row r="6" spans="3:24" ht="30.75">
      <c r="C6" s="85" t="s">
        <v>78</v>
      </c>
      <c r="D6" s="85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3:24" ht="27.75">
      <c r="C7" s="86" t="s">
        <v>80</v>
      </c>
      <c r="D7" s="86"/>
      <c r="E7" s="87"/>
      <c r="F7" s="87"/>
      <c r="G7" s="31"/>
      <c r="H7" s="31"/>
      <c r="I7" s="31"/>
      <c r="J7" s="31"/>
      <c r="K7" s="88"/>
      <c r="L7" s="88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9" spans="3:24" ht="18.75" thickBot="1">
      <c r="C9" s="32" t="s">
        <v>25</v>
      </c>
      <c r="D9" s="32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3:24" ht="12.75">
      <c r="C10" s="91" t="s">
        <v>26</v>
      </c>
      <c r="D10" s="92"/>
      <c r="E10" s="120" t="s">
        <v>27</v>
      </c>
      <c r="F10" s="121"/>
      <c r="G10" s="134" t="s">
        <v>28</v>
      </c>
      <c r="H10" s="92"/>
      <c r="I10" s="120" t="s">
        <v>29</v>
      </c>
      <c r="J10" s="121"/>
      <c r="K10" s="134" t="s">
        <v>30</v>
      </c>
      <c r="L10" s="92"/>
      <c r="M10" s="120" t="s">
        <v>31</v>
      </c>
      <c r="N10" s="121"/>
      <c r="O10" s="134" t="s">
        <v>32</v>
      </c>
      <c r="P10" s="92"/>
      <c r="Q10" s="120" t="s">
        <v>33</v>
      </c>
      <c r="R10" s="121"/>
      <c r="S10" s="134" t="s">
        <v>34</v>
      </c>
      <c r="T10" s="92"/>
      <c r="U10" s="120" t="s">
        <v>35</v>
      </c>
      <c r="V10" s="121"/>
      <c r="W10" s="134" t="s">
        <v>38</v>
      </c>
      <c r="X10" s="180"/>
    </row>
    <row r="11" spans="3:24" ht="12.75">
      <c r="C11" s="37"/>
      <c r="D11" s="39"/>
      <c r="E11" s="107"/>
      <c r="F11" s="114"/>
      <c r="G11" s="131"/>
      <c r="H11" s="39"/>
      <c r="I11" s="107"/>
      <c r="J11" s="114"/>
      <c r="K11" s="131"/>
      <c r="L11" s="39"/>
      <c r="M11" s="107"/>
      <c r="N11" s="114"/>
      <c r="O11" s="131"/>
      <c r="P11" s="39"/>
      <c r="Q11" s="126"/>
      <c r="R11" s="170"/>
      <c r="S11" s="136"/>
      <c r="T11" s="151"/>
      <c r="U11" s="126"/>
      <c r="V11" s="170"/>
      <c r="W11" s="136"/>
      <c r="X11" s="152"/>
    </row>
    <row r="12" spans="1:24" ht="12.75">
      <c r="A12" s="2" t="s">
        <v>36</v>
      </c>
      <c r="B12" s="2"/>
      <c r="C12" s="99">
        <f>+Information!F19*12</f>
        <v>48834.82437757532</v>
      </c>
      <c r="D12" s="40"/>
      <c r="E12" s="125">
        <f>+C12</f>
        <v>48834.82437757532</v>
      </c>
      <c r="F12" s="105"/>
      <c r="G12" s="135">
        <f>+E12</f>
        <v>48834.82437757532</v>
      </c>
      <c r="H12" s="40"/>
      <c r="I12" s="125">
        <f>+G12</f>
        <v>48834.82437757532</v>
      </c>
      <c r="J12" s="105"/>
      <c r="K12" s="135">
        <f>+I12</f>
        <v>48834.82437757532</v>
      </c>
      <c r="L12" s="40"/>
      <c r="M12" s="125">
        <f>+K12</f>
        <v>48834.82437757532</v>
      </c>
      <c r="N12" s="105"/>
      <c r="O12" s="135">
        <f>+M12</f>
        <v>48834.82437757532</v>
      </c>
      <c r="P12" s="40"/>
      <c r="Q12" s="125">
        <f>+O12</f>
        <v>48834.82437757532</v>
      </c>
      <c r="R12" s="165"/>
      <c r="S12" s="135">
        <f>+Q12</f>
        <v>48834.82437757532</v>
      </c>
      <c r="T12" s="153"/>
      <c r="U12" s="125">
        <f>+S12</f>
        <v>48834.82437757532</v>
      </c>
      <c r="V12" s="165"/>
      <c r="W12" s="138">
        <f>SUM(C12:U12)</f>
        <v>488348.24377575313</v>
      </c>
      <c r="X12" s="154"/>
    </row>
    <row r="13" spans="1:24" ht="12.75">
      <c r="A13" s="2" t="s">
        <v>63</v>
      </c>
      <c r="B13" s="2"/>
      <c r="C13" s="94">
        <f>+Information!F9*Information!F13</f>
        <v>5058</v>
      </c>
      <c r="D13" s="76"/>
      <c r="E13" s="122">
        <f>+C13*(1+Information!$F$14)</f>
        <v>5209.74</v>
      </c>
      <c r="F13" s="115"/>
      <c r="G13" s="140">
        <f>+E13*(1+Information!$F$14)</f>
        <v>5366.0322</v>
      </c>
      <c r="H13" s="76"/>
      <c r="I13" s="122">
        <f>+G13*(1+Information!$F$14)</f>
        <v>5527.013166</v>
      </c>
      <c r="J13" s="115"/>
      <c r="K13" s="140">
        <f>+I13*(1+Information!$F$14)</f>
        <v>5692.8235609799995</v>
      </c>
      <c r="L13" s="76"/>
      <c r="M13" s="122">
        <f>+K13*(1+Information!$F$14)</f>
        <v>5863.6082678094</v>
      </c>
      <c r="N13" s="115"/>
      <c r="O13" s="140">
        <f>+M13*(1+Information!$F$14)</f>
        <v>6039.516515843682</v>
      </c>
      <c r="P13" s="76"/>
      <c r="Q13" s="122">
        <f>+O13*(1+Information!$F$14)</f>
        <v>6220.702011318993</v>
      </c>
      <c r="R13" s="171"/>
      <c r="S13" s="140">
        <f>+Q13*(1+Information!$F$14)</f>
        <v>6407.323071658563</v>
      </c>
      <c r="T13" s="157"/>
      <c r="U13" s="122">
        <f>+S13*(1+Information!$F$14)</f>
        <v>6599.54276380832</v>
      </c>
      <c r="V13" s="171"/>
      <c r="W13" s="174">
        <f>SUM(C13:U13)</f>
        <v>57984.301557418956</v>
      </c>
      <c r="X13" s="158"/>
    </row>
    <row r="14" spans="1:24" ht="12.75">
      <c r="A14" s="2" t="s">
        <v>68</v>
      </c>
      <c r="B14" s="2"/>
      <c r="C14" s="95">
        <f>+Information!F9*Information!F15</f>
        <v>6182</v>
      </c>
      <c r="D14" s="41"/>
      <c r="E14" s="123">
        <f>+C14*(1+Information!F14)</f>
        <v>6367.46</v>
      </c>
      <c r="F14" s="116"/>
      <c r="G14" s="141">
        <f>+E14*(1+Information!F14)</f>
        <v>6558.4838</v>
      </c>
      <c r="H14" s="41"/>
      <c r="I14" s="123">
        <f>+G14*(1+Information!F14)</f>
        <v>6755.238314</v>
      </c>
      <c r="J14" s="116"/>
      <c r="K14" s="141">
        <f>+I14*(1+Information!F14)</f>
        <v>6957.89546342</v>
      </c>
      <c r="L14" s="41"/>
      <c r="M14" s="123">
        <f>+K14*(1+Information!F14)</f>
        <v>7166.6323273226</v>
      </c>
      <c r="N14" s="116"/>
      <c r="O14" s="141">
        <f>+M14*(1+Information!F14)</f>
        <v>7381.631297142278</v>
      </c>
      <c r="P14" s="41"/>
      <c r="Q14" s="123">
        <f>+O14*(1+Information!F14)</f>
        <v>7603.080236056546</v>
      </c>
      <c r="R14" s="172"/>
      <c r="S14" s="141">
        <f>+Q14*(1+Information!F14)</f>
        <v>7831.172643138242</v>
      </c>
      <c r="T14" s="159"/>
      <c r="U14" s="123">
        <f>+S14*(1+Information!F14)</f>
        <v>8066.107822432389</v>
      </c>
      <c r="V14" s="172"/>
      <c r="W14" s="175">
        <f>SUM(C14:U14)</f>
        <v>70869.70190351205</v>
      </c>
      <c r="X14" s="160"/>
    </row>
    <row r="15" spans="1:25" ht="15.75" customHeight="1">
      <c r="A15" s="2" t="s">
        <v>51</v>
      </c>
      <c r="B15" s="2"/>
      <c r="C15" s="99">
        <f aca="true" t="shared" si="0" ref="C15:U15">+C12+C13+C14</f>
        <v>60074.82437757532</v>
      </c>
      <c r="D15" s="40"/>
      <c r="E15" s="125">
        <f t="shared" si="0"/>
        <v>60412.02437757532</v>
      </c>
      <c r="F15" s="105"/>
      <c r="G15" s="135">
        <f t="shared" si="0"/>
        <v>60759.340377575325</v>
      </c>
      <c r="H15" s="40"/>
      <c r="I15" s="125">
        <f t="shared" si="0"/>
        <v>61117.07585757532</v>
      </c>
      <c r="J15" s="105"/>
      <c r="K15" s="135">
        <f t="shared" si="0"/>
        <v>61485.54340197532</v>
      </c>
      <c r="L15" s="40"/>
      <c r="M15" s="125">
        <f t="shared" si="0"/>
        <v>61865.064972707325</v>
      </c>
      <c r="N15" s="105"/>
      <c r="O15" s="135">
        <f t="shared" si="0"/>
        <v>62255.97219056128</v>
      </c>
      <c r="P15" s="40"/>
      <c r="Q15" s="125">
        <f t="shared" si="0"/>
        <v>62658.60662495086</v>
      </c>
      <c r="R15" s="165"/>
      <c r="S15" s="135">
        <f t="shared" si="0"/>
        <v>63073.32009237212</v>
      </c>
      <c r="T15" s="153"/>
      <c r="U15" s="125">
        <f t="shared" si="0"/>
        <v>63500.47496381603</v>
      </c>
      <c r="V15" s="165"/>
      <c r="W15" s="138">
        <f>SUM(C15:U15)</f>
        <v>617202.2472366842</v>
      </c>
      <c r="X15" s="154"/>
      <c r="Y15" s="56"/>
    </row>
    <row r="16" spans="3:24" ht="12.75">
      <c r="C16" s="96"/>
      <c r="D16" s="39"/>
      <c r="E16" s="125"/>
      <c r="F16" s="117"/>
      <c r="G16" s="136"/>
      <c r="H16" s="39"/>
      <c r="I16" s="126"/>
      <c r="J16" s="114"/>
      <c r="K16" s="136"/>
      <c r="L16" s="39"/>
      <c r="M16" s="126"/>
      <c r="N16" s="114"/>
      <c r="O16" s="136"/>
      <c r="P16" s="39"/>
      <c r="Q16" s="126"/>
      <c r="R16" s="170"/>
      <c r="S16" s="136"/>
      <c r="T16" s="151"/>
      <c r="U16" s="126"/>
      <c r="V16" s="170"/>
      <c r="W16" s="136"/>
      <c r="X16" s="152"/>
    </row>
    <row r="17" spans="1:24" ht="12.75">
      <c r="A17" s="33" t="s">
        <v>40</v>
      </c>
      <c r="B17" s="33"/>
      <c r="C17" s="100">
        <f>+C15/Information!F9</f>
        <v>26.723676324544183</v>
      </c>
      <c r="D17" s="42"/>
      <c r="E17" s="129">
        <f>+E15/Information!$F$9</f>
        <v>26.87367632454418</v>
      </c>
      <c r="F17" s="106"/>
      <c r="G17" s="142">
        <f>+G15/Information!$F$9</f>
        <v>27.028176324544184</v>
      </c>
      <c r="H17" s="42"/>
      <c r="I17" s="129">
        <f>+I15/Information!$F$9</f>
        <v>27.187311324544183</v>
      </c>
      <c r="J17" s="106"/>
      <c r="K17" s="142">
        <f>+K15/Information!$F$9</f>
        <v>27.351220374544184</v>
      </c>
      <c r="L17" s="42"/>
      <c r="M17" s="129">
        <f>+M15/Information!$F$9</f>
        <v>27.520046696044183</v>
      </c>
      <c r="N17" s="106"/>
      <c r="O17" s="142">
        <f>+O15/Information!$F$9</f>
        <v>27.693937807189183</v>
      </c>
      <c r="P17" s="42"/>
      <c r="Q17" s="129">
        <f>+Q15/Information!$F$9</f>
        <v>27.87304565166853</v>
      </c>
      <c r="R17" s="166"/>
      <c r="S17" s="142">
        <f>+S15/Information!$F$9</f>
        <v>28.057526731482263</v>
      </c>
      <c r="T17" s="148"/>
      <c r="U17" s="129">
        <f>+U15/Information!F9</f>
        <v>28.247542243690404</v>
      </c>
      <c r="V17" s="166"/>
      <c r="W17" s="144">
        <f>+W15/Information!F9/10</f>
        <v>27.455615980279543</v>
      </c>
      <c r="X17" s="147"/>
    </row>
    <row r="18" spans="3:24" ht="12.75">
      <c r="C18" s="96"/>
      <c r="D18" s="39"/>
      <c r="E18" s="126"/>
      <c r="F18" s="114"/>
      <c r="G18" s="136"/>
      <c r="H18" s="39"/>
      <c r="I18" s="126"/>
      <c r="J18" s="114"/>
      <c r="K18" s="136"/>
      <c r="L18" s="39"/>
      <c r="M18" s="126"/>
      <c r="N18" s="114"/>
      <c r="O18" s="136"/>
      <c r="P18" s="39"/>
      <c r="Q18" s="126"/>
      <c r="R18" s="170"/>
      <c r="S18" s="136"/>
      <c r="T18" s="151"/>
      <c r="U18" s="126"/>
      <c r="V18" s="170"/>
      <c r="W18" s="136"/>
      <c r="X18" s="152"/>
    </row>
    <row r="19" spans="1:25" ht="12.75">
      <c r="A19" s="2" t="s">
        <v>42</v>
      </c>
      <c r="B19" s="2"/>
      <c r="C19" s="99">
        <f>SUM('Loan Amortization'!D16:D27)</f>
        <v>9951.407792136642</v>
      </c>
      <c r="D19" s="40"/>
      <c r="E19" s="125">
        <f>SUM('Loan Amortization'!D28:D39)</f>
        <v>10617.872002008584</v>
      </c>
      <c r="F19" s="105"/>
      <c r="G19" s="135">
        <f>SUM('Loan Amortization'!D40:D51)</f>
        <v>11328.970554309059</v>
      </c>
      <c r="H19" s="40"/>
      <c r="I19" s="125">
        <f>SUM('Loan Amortization'!D52:D63)</f>
        <v>12087.69269361343</v>
      </c>
      <c r="J19" s="105"/>
      <c r="K19" s="135">
        <f>SUM('Loan Amortization'!D76:D87)</f>
        <v>13760.979095208078</v>
      </c>
      <c r="L19" s="40"/>
      <c r="M19" s="125">
        <f>SUM('Loan Amortization'!D88:D99)</f>
        <v>14682.57735058245</v>
      </c>
      <c r="N19" s="105"/>
      <c r="O19" s="135">
        <f>SUM('Loan Amortization'!D100:D111)</f>
        <v>15665.896747921564</v>
      </c>
      <c r="P19" s="40"/>
      <c r="Q19" s="125">
        <f>SUM('Loan Amortization'!D112:D123)</f>
        <v>16715.070866410493</v>
      </c>
      <c r="R19" s="165"/>
      <c r="S19" s="135">
        <f>SUM('Loan Amortization'!D124:D135)</f>
        <v>17834.510118687773</v>
      </c>
      <c r="T19" s="153"/>
      <c r="U19" s="125">
        <f>SUM('Loan Amortization'!D136:D147)</f>
        <v>19028.9202908944</v>
      </c>
      <c r="V19" s="165"/>
      <c r="W19" s="138">
        <f>SUM(C19:U19)</f>
        <v>141673.89751177246</v>
      </c>
      <c r="X19" s="154"/>
      <c r="Y19" s="56"/>
    </row>
    <row r="20" spans="1:24" ht="12.75">
      <c r="A20" s="2" t="s">
        <v>39</v>
      </c>
      <c r="B20" s="2"/>
      <c r="C20" s="95">
        <f>+Information!B13*(Information!$F$23)</f>
        <v>17422</v>
      </c>
      <c r="D20" s="41"/>
      <c r="E20" s="123">
        <f>+(C20*Information!$F$23)+(C20)</f>
        <v>17857.55</v>
      </c>
      <c r="F20" s="116"/>
      <c r="G20" s="141">
        <f>+(E20*Information!$F$23)+(E20)</f>
        <v>18303.98875</v>
      </c>
      <c r="H20" s="41"/>
      <c r="I20" s="123">
        <f>+(G20*Information!$F$23)+(G20)</f>
        <v>18761.58846875</v>
      </c>
      <c r="J20" s="116"/>
      <c r="K20" s="141">
        <f>+(I20*Information!$F$23)+(I20)</f>
        <v>19230.62818046875</v>
      </c>
      <c r="L20" s="41"/>
      <c r="M20" s="123">
        <f>+(K20*Information!$F$23)+(K20)</f>
        <v>19711.39388498047</v>
      </c>
      <c r="N20" s="116"/>
      <c r="O20" s="141">
        <f>+(M20*Information!$F$23)+(M20)</f>
        <v>20204.17873210498</v>
      </c>
      <c r="P20" s="41"/>
      <c r="Q20" s="123">
        <f>+(O20*Information!$F$23)+(O20)</f>
        <v>20709.283200407604</v>
      </c>
      <c r="R20" s="172"/>
      <c r="S20" s="141">
        <f>+(Q20*Information!$F$23)+(Q20)</f>
        <v>21227.015280417796</v>
      </c>
      <c r="T20" s="159"/>
      <c r="U20" s="123">
        <f>+(S20*Information!$F$23)+(S20)</f>
        <v>21757.690662428242</v>
      </c>
      <c r="V20" s="172"/>
      <c r="W20" s="176">
        <f>SUM(C20:U20)</f>
        <v>195185.31715955786</v>
      </c>
      <c r="X20" s="161"/>
    </row>
    <row r="21" spans="1:24" ht="15.75" customHeight="1">
      <c r="A21" s="2" t="s">
        <v>52</v>
      </c>
      <c r="B21" s="2"/>
      <c r="C21" s="99">
        <f>+C15-C19-C20</f>
        <v>32701.41658543868</v>
      </c>
      <c r="D21" s="40"/>
      <c r="E21" s="125">
        <f>+E15-E19-E20</f>
        <v>31936.602375566737</v>
      </c>
      <c r="F21" s="105"/>
      <c r="G21" s="135">
        <f>+G15-G19-G20</f>
        <v>31126.381073266264</v>
      </c>
      <c r="H21" s="40"/>
      <c r="I21" s="125">
        <f>+I15-I19-I20</f>
        <v>30267.794695211887</v>
      </c>
      <c r="J21" s="105"/>
      <c r="K21" s="135">
        <f aca="true" t="shared" si="1" ref="K21:U21">+K15-K19-K20</f>
        <v>28493.936126298493</v>
      </c>
      <c r="L21" s="40"/>
      <c r="M21" s="125">
        <f t="shared" si="1"/>
        <v>27471.0937371444</v>
      </c>
      <c r="N21" s="105"/>
      <c r="O21" s="135">
        <f t="shared" si="1"/>
        <v>26385.896710534736</v>
      </c>
      <c r="P21" s="40"/>
      <c r="Q21" s="125">
        <f t="shared" si="1"/>
        <v>25234.252558132765</v>
      </c>
      <c r="R21" s="165"/>
      <c r="S21" s="135">
        <f t="shared" si="1"/>
        <v>24011.794693266555</v>
      </c>
      <c r="T21" s="153"/>
      <c r="U21" s="125">
        <f t="shared" si="1"/>
        <v>22713.864010493387</v>
      </c>
      <c r="V21" s="165"/>
      <c r="W21" s="138">
        <f>+W15-W19-W20</f>
        <v>280343.0325653539</v>
      </c>
      <c r="X21" s="154"/>
    </row>
    <row r="22" spans="1:24" ht="9.75" customHeight="1">
      <c r="A22" s="2"/>
      <c r="B22" s="2"/>
      <c r="C22" s="93"/>
      <c r="D22" s="40"/>
      <c r="E22" s="125"/>
      <c r="F22" s="105"/>
      <c r="G22" s="135"/>
      <c r="H22" s="40"/>
      <c r="I22" s="125"/>
      <c r="J22" s="105"/>
      <c r="K22" s="135"/>
      <c r="L22" s="40"/>
      <c r="M22" s="125"/>
      <c r="N22" s="105"/>
      <c r="O22" s="135"/>
      <c r="P22" s="40"/>
      <c r="Q22" s="125"/>
      <c r="R22" s="165"/>
      <c r="S22" s="135"/>
      <c r="T22" s="153"/>
      <c r="U22" s="125"/>
      <c r="V22" s="165"/>
      <c r="W22" s="138"/>
      <c r="X22" s="154"/>
    </row>
    <row r="23" spans="1:24" ht="15.75" customHeight="1">
      <c r="A23" s="2" t="s">
        <v>49</v>
      </c>
      <c r="B23" s="2"/>
      <c r="C23" s="101">
        <f>+Information!B13+C20</f>
        <v>714302</v>
      </c>
      <c r="D23" s="89"/>
      <c r="E23" s="127">
        <f>+C23+E20</f>
        <v>732159.55</v>
      </c>
      <c r="F23" s="103"/>
      <c r="G23" s="137">
        <f>+E23+G20</f>
        <v>750463.5387500001</v>
      </c>
      <c r="H23" s="110"/>
      <c r="I23" s="127">
        <f>+G23+I20</f>
        <v>769225.1272187501</v>
      </c>
      <c r="J23" s="103"/>
      <c r="K23" s="137">
        <f>+I23+K20</f>
        <v>788455.7553992189</v>
      </c>
      <c r="L23" s="110"/>
      <c r="M23" s="127">
        <f>+K23+M20</f>
        <v>808167.1492841993</v>
      </c>
      <c r="N23" s="103"/>
      <c r="O23" s="137">
        <f>+M23+O20</f>
        <v>828371.3280163043</v>
      </c>
      <c r="P23" s="110"/>
      <c r="Q23" s="127">
        <f>+O23+Q20</f>
        <v>849080.6112167119</v>
      </c>
      <c r="R23" s="163"/>
      <c r="S23" s="137">
        <f>+Q23+S20</f>
        <v>870307.6264971297</v>
      </c>
      <c r="T23" s="167"/>
      <c r="U23" s="127">
        <f>+S23+U20</f>
        <v>892065.317159558</v>
      </c>
      <c r="V23" s="163"/>
      <c r="W23" s="138"/>
      <c r="X23" s="154"/>
    </row>
    <row r="24" spans="1:24" ht="15.75" customHeight="1">
      <c r="A24" s="2" t="s">
        <v>50</v>
      </c>
      <c r="B24" s="2"/>
      <c r="C24" s="97">
        <f>+Information!B15-C19</f>
        <v>592762.6822078633</v>
      </c>
      <c r="D24" s="90"/>
      <c r="E24" s="124">
        <f>+C24-E19</f>
        <v>582144.8102058547</v>
      </c>
      <c r="F24" s="104"/>
      <c r="G24" s="143">
        <f>+E24-G19</f>
        <v>570815.8396515456</v>
      </c>
      <c r="H24" s="111"/>
      <c r="I24" s="124">
        <f>+G24-I19</f>
        <v>558728.1469579322</v>
      </c>
      <c r="J24" s="104"/>
      <c r="K24" s="143">
        <f>+I24-K19</f>
        <v>544967.167862724</v>
      </c>
      <c r="L24" s="111"/>
      <c r="M24" s="124">
        <f>+K24-M19</f>
        <v>530284.5905121416</v>
      </c>
      <c r="N24" s="104"/>
      <c r="O24" s="143">
        <f>+M24-O19</f>
        <v>514618.69376422</v>
      </c>
      <c r="P24" s="111"/>
      <c r="Q24" s="124">
        <f>+O24-Q19</f>
        <v>497903.6228978095</v>
      </c>
      <c r="R24" s="164"/>
      <c r="S24" s="143">
        <f>+Q24-S19</f>
        <v>480069.11277912173</v>
      </c>
      <c r="T24" s="168"/>
      <c r="U24" s="124">
        <f>+S24-U19</f>
        <v>461040.19248822733</v>
      </c>
      <c r="V24" s="164"/>
      <c r="W24" s="177"/>
      <c r="X24" s="162"/>
    </row>
    <row r="25" spans="1:24" ht="15.75" customHeight="1">
      <c r="A25" s="2" t="s">
        <v>53</v>
      </c>
      <c r="B25" s="2"/>
      <c r="C25" s="101">
        <f>+C23-C24</f>
        <v>121539.31779213669</v>
      </c>
      <c r="D25" s="89"/>
      <c r="E25" s="127">
        <f>+E23-E24</f>
        <v>150014.73979414534</v>
      </c>
      <c r="F25" s="103"/>
      <c r="G25" s="137">
        <f aca="true" t="shared" si="2" ref="G25:U25">+G23-G24</f>
        <v>179647.69909845444</v>
      </c>
      <c r="H25" s="110"/>
      <c r="I25" s="127">
        <f t="shared" si="2"/>
        <v>210496.98026081792</v>
      </c>
      <c r="J25" s="103"/>
      <c r="K25" s="137">
        <f t="shared" si="2"/>
        <v>243488.58753649483</v>
      </c>
      <c r="L25" s="110"/>
      <c r="M25" s="127">
        <f t="shared" si="2"/>
        <v>277882.55877205776</v>
      </c>
      <c r="N25" s="103"/>
      <c r="O25" s="137">
        <f t="shared" si="2"/>
        <v>313752.6342520843</v>
      </c>
      <c r="P25" s="110"/>
      <c r="Q25" s="127">
        <f t="shared" si="2"/>
        <v>351176.98831890244</v>
      </c>
      <c r="R25" s="163"/>
      <c r="S25" s="137">
        <f t="shared" si="2"/>
        <v>390238.51371800795</v>
      </c>
      <c r="T25" s="167"/>
      <c r="U25" s="127">
        <f t="shared" si="2"/>
        <v>431025.1246713306</v>
      </c>
      <c r="V25" s="163"/>
      <c r="W25" s="138">
        <f>+U25</f>
        <v>431025.1246713306</v>
      </c>
      <c r="X25" s="154"/>
    </row>
    <row r="26" spans="3:24" ht="9.75" customHeight="1">
      <c r="C26" s="93"/>
      <c r="D26" s="43"/>
      <c r="E26" s="125"/>
      <c r="F26" s="117"/>
      <c r="G26" s="135"/>
      <c r="H26" s="43"/>
      <c r="I26" s="125"/>
      <c r="J26" s="117"/>
      <c r="K26" s="135"/>
      <c r="L26" s="43"/>
      <c r="M26" s="125"/>
      <c r="N26" s="117"/>
      <c r="O26" s="135"/>
      <c r="P26" s="43"/>
      <c r="Q26" s="125"/>
      <c r="R26" s="165"/>
      <c r="S26" s="135"/>
      <c r="T26" s="153"/>
      <c r="U26" s="125"/>
      <c r="V26" s="165"/>
      <c r="W26" s="136"/>
      <c r="X26" s="152"/>
    </row>
    <row r="27" spans="1:24" ht="12.75">
      <c r="A27" s="9" t="s">
        <v>54</v>
      </c>
      <c r="B27" s="9"/>
      <c r="C27" s="99">
        <f>+C15-C19</f>
        <v>50123.41658543868</v>
      </c>
      <c r="D27" s="40"/>
      <c r="E27" s="125">
        <f>+E15-E19</f>
        <v>49794.15237556674</v>
      </c>
      <c r="F27" s="105"/>
      <c r="G27" s="135">
        <f aca="true" t="shared" si="3" ref="G27:U27">+G15-G19</f>
        <v>49430.369823266265</v>
      </c>
      <c r="H27" s="112"/>
      <c r="I27" s="125">
        <f t="shared" si="3"/>
        <v>49029.38316396189</v>
      </c>
      <c r="J27" s="105"/>
      <c r="K27" s="135">
        <f t="shared" si="3"/>
        <v>47724.56430676724</v>
      </c>
      <c r="L27" s="112"/>
      <c r="M27" s="125">
        <f t="shared" si="3"/>
        <v>47182.48762212487</v>
      </c>
      <c r="N27" s="105"/>
      <c r="O27" s="135">
        <f t="shared" si="3"/>
        <v>46590.07544263972</v>
      </c>
      <c r="P27" s="112"/>
      <c r="Q27" s="125">
        <f t="shared" si="3"/>
        <v>45943.53575854037</v>
      </c>
      <c r="R27" s="165"/>
      <c r="S27" s="135">
        <f t="shared" si="3"/>
        <v>45238.80997368435</v>
      </c>
      <c r="T27" s="169"/>
      <c r="U27" s="125">
        <f t="shared" si="3"/>
        <v>44471.55467292163</v>
      </c>
      <c r="V27" s="165"/>
      <c r="W27" s="178">
        <f>SUM(C27:U27)</f>
        <v>475528.34972491174</v>
      </c>
      <c r="X27" s="156"/>
    </row>
    <row r="28" spans="3:24" ht="12.75">
      <c r="C28" s="93"/>
      <c r="D28" s="43"/>
      <c r="E28" s="125"/>
      <c r="F28" s="117"/>
      <c r="G28" s="135"/>
      <c r="H28" s="43"/>
      <c r="I28" s="125"/>
      <c r="J28" s="117"/>
      <c r="K28" s="135"/>
      <c r="L28" s="43"/>
      <c r="M28" s="125"/>
      <c r="N28" s="117"/>
      <c r="O28" s="135"/>
      <c r="P28" s="43"/>
      <c r="Q28" s="108"/>
      <c r="R28" s="117"/>
      <c r="S28" s="132"/>
      <c r="T28" s="43"/>
      <c r="U28" s="108"/>
      <c r="V28" s="117"/>
      <c r="W28" s="131"/>
      <c r="X28" s="46"/>
    </row>
    <row r="29" spans="3:24" ht="12.75">
      <c r="C29" s="93"/>
      <c r="D29" s="43"/>
      <c r="E29" s="125"/>
      <c r="F29" s="117"/>
      <c r="G29" s="135"/>
      <c r="H29" s="43"/>
      <c r="I29" s="125"/>
      <c r="J29" s="117"/>
      <c r="K29" s="135"/>
      <c r="L29" s="43"/>
      <c r="M29" s="125"/>
      <c r="N29" s="117"/>
      <c r="O29" s="135"/>
      <c r="P29" s="43"/>
      <c r="Q29" s="108"/>
      <c r="R29" s="117"/>
      <c r="S29" s="132"/>
      <c r="T29" s="43"/>
      <c r="U29" s="108"/>
      <c r="V29" s="117"/>
      <c r="W29" s="131"/>
      <c r="X29" s="46"/>
    </row>
    <row r="30" spans="1:24" ht="12.75">
      <c r="A30" s="33" t="s">
        <v>40</v>
      </c>
      <c r="B30" s="33"/>
      <c r="C30" s="102">
        <f>+C21/Information!F9</f>
        <v>14.546893498860623</v>
      </c>
      <c r="D30" s="44"/>
      <c r="E30" s="130">
        <f>+E21/Information!$F$9</f>
        <v>14.206673654611539</v>
      </c>
      <c r="F30" s="118"/>
      <c r="G30" s="144">
        <f>+G21/Information!$F$9</f>
        <v>13.84625492583019</v>
      </c>
      <c r="H30" s="44"/>
      <c r="I30" s="130">
        <f>+I21/Information!$F$9</f>
        <v>13.464321483635182</v>
      </c>
      <c r="J30" s="118"/>
      <c r="K30" s="144">
        <f>+K21/Information!$F$9</f>
        <v>12.675238490346304</v>
      </c>
      <c r="L30" s="44"/>
      <c r="M30" s="130">
        <f>+M21/Information!$F$9</f>
        <v>12.22023742755534</v>
      </c>
      <c r="N30" s="118"/>
      <c r="O30" s="144">
        <f>+O21/Information!$F$9</f>
        <v>11.73749853671474</v>
      </c>
      <c r="P30" s="146"/>
      <c r="Q30" s="130">
        <f>+Q21/Information!$F$9</f>
        <v>11.225201315895358</v>
      </c>
      <c r="R30" s="173"/>
      <c r="S30" s="144">
        <f>+S21/Information!$F$9</f>
        <v>10.681403333303628</v>
      </c>
      <c r="T30" s="146"/>
      <c r="U30" s="130">
        <f>+U21/Information!$F$9</f>
        <v>10.104032033137628</v>
      </c>
      <c r="V30" s="173"/>
      <c r="W30" s="144">
        <f>+W21/Information!F9/10</f>
        <v>12.470775469989054</v>
      </c>
      <c r="X30" s="147"/>
    </row>
    <row r="31" spans="1:24" ht="12.75">
      <c r="A31" s="33"/>
      <c r="B31" s="33"/>
      <c r="C31" s="93"/>
      <c r="D31" s="42"/>
      <c r="E31" s="129"/>
      <c r="F31" s="106"/>
      <c r="G31" s="142"/>
      <c r="H31" s="42"/>
      <c r="I31" s="129"/>
      <c r="J31" s="106"/>
      <c r="K31" s="142"/>
      <c r="L31" s="42"/>
      <c r="M31" s="129"/>
      <c r="N31" s="106"/>
      <c r="O31" s="142"/>
      <c r="P31" s="148"/>
      <c r="Q31" s="129"/>
      <c r="R31" s="166"/>
      <c r="S31" s="142"/>
      <c r="T31" s="148"/>
      <c r="U31" s="129"/>
      <c r="V31" s="166"/>
      <c r="W31" s="144"/>
      <c r="X31" s="147"/>
    </row>
    <row r="32" spans="1:24" ht="12.75">
      <c r="A32" s="34" t="s">
        <v>45</v>
      </c>
      <c r="B32" s="34"/>
      <c r="C32" s="100">
        <f>+C27/Information!$F$9</f>
        <v>22.296893498860623</v>
      </c>
      <c r="D32" s="42"/>
      <c r="E32" s="129">
        <f>+E27/Information!$F$9</f>
        <v>22.150423654611537</v>
      </c>
      <c r="F32" s="106"/>
      <c r="G32" s="142">
        <f>+G27/Information!$F$9</f>
        <v>21.98859867583019</v>
      </c>
      <c r="H32" s="113"/>
      <c r="I32" s="129">
        <f>+I27/Information!$F$9</f>
        <v>21.81022382738518</v>
      </c>
      <c r="J32" s="106"/>
      <c r="K32" s="142">
        <f>+K27/Information!$F$9</f>
        <v>21.229788392690054</v>
      </c>
      <c r="L32" s="113"/>
      <c r="M32" s="129">
        <f>+M27/Information!$F$9</f>
        <v>20.988651077457682</v>
      </c>
      <c r="N32" s="106"/>
      <c r="O32" s="142">
        <f>+O27/Information!$F$9</f>
        <v>20.72512252786464</v>
      </c>
      <c r="P32" s="149"/>
      <c r="Q32" s="129">
        <f>+Q27/Information!$F$9</f>
        <v>20.437515906824007</v>
      </c>
      <c r="R32" s="166"/>
      <c r="S32" s="142">
        <f>+S27/Information!$F$9</f>
        <v>20.124025789005493</v>
      </c>
      <c r="T32" s="149"/>
      <c r="U32" s="129">
        <f>+U27/Information!$F$9</f>
        <v>19.78272005023204</v>
      </c>
      <c r="V32" s="166"/>
      <c r="W32" s="179">
        <f>+W27/Information!F9/10</f>
        <v>21.153396340076146</v>
      </c>
      <c r="X32" s="150"/>
    </row>
    <row r="33" spans="3:24" ht="13.5" thickBot="1">
      <c r="C33" s="98"/>
      <c r="D33" s="45"/>
      <c r="E33" s="128"/>
      <c r="F33" s="119"/>
      <c r="G33" s="145"/>
      <c r="H33" s="45"/>
      <c r="I33" s="128"/>
      <c r="J33" s="119"/>
      <c r="K33" s="139"/>
      <c r="L33" s="45"/>
      <c r="M33" s="128"/>
      <c r="N33" s="119"/>
      <c r="O33" s="139"/>
      <c r="P33" s="45"/>
      <c r="Q33" s="109"/>
      <c r="R33" s="119"/>
      <c r="S33" s="133"/>
      <c r="T33" s="45"/>
      <c r="U33" s="109"/>
      <c r="V33" s="119"/>
      <c r="W33" s="133"/>
      <c r="X33" s="49"/>
    </row>
    <row r="35" spans="3:24" ht="12.75">
      <c r="C35" s="59"/>
      <c r="D35" s="59"/>
      <c r="E35" s="58"/>
      <c r="F35" s="58"/>
      <c r="G35" s="55"/>
      <c r="H35" s="55"/>
      <c r="I35" s="59"/>
      <c r="J35" s="59"/>
      <c r="K35" s="60"/>
      <c r="L35" s="60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3:24" ht="12.75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  <row r="37" spans="3:24" ht="18.75" thickBot="1">
      <c r="C37" s="32" t="s">
        <v>43</v>
      </c>
      <c r="D37" s="3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2.75">
      <c r="C38" s="91" t="s">
        <v>26</v>
      </c>
      <c r="D38" s="92"/>
      <c r="E38" s="120" t="s">
        <v>27</v>
      </c>
      <c r="F38" s="121"/>
      <c r="G38" s="134" t="s">
        <v>28</v>
      </c>
      <c r="H38" s="92"/>
      <c r="I38" s="120" t="s">
        <v>29</v>
      </c>
      <c r="J38" s="121"/>
      <c r="K38" s="134" t="s">
        <v>30</v>
      </c>
      <c r="L38" s="92"/>
      <c r="M38" s="120" t="s">
        <v>31</v>
      </c>
      <c r="N38" s="121"/>
      <c r="O38" s="134" t="s">
        <v>32</v>
      </c>
      <c r="P38" s="92"/>
      <c r="Q38" s="120" t="s">
        <v>33</v>
      </c>
      <c r="R38" s="121"/>
      <c r="S38" s="134" t="s">
        <v>34</v>
      </c>
      <c r="T38" s="92"/>
      <c r="U38" s="120" t="s">
        <v>35</v>
      </c>
      <c r="V38" s="121"/>
      <c r="W38" s="134" t="s">
        <v>38</v>
      </c>
      <c r="X38" s="180"/>
    </row>
    <row r="39" spans="1:24" ht="12.75">
      <c r="A39" s="36" t="s">
        <v>47</v>
      </c>
      <c r="B39" s="36"/>
      <c r="C39" s="37"/>
      <c r="D39" s="39"/>
      <c r="E39" s="107"/>
      <c r="F39" s="114"/>
      <c r="G39" s="131"/>
      <c r="H39" s="39"/>
      <c r="I39" s="107"/>
      <c r="J39" s="114"/>
      <c r="K39" s="131"/>
      <c r="L39" s="39"/>
      <c r="M39" s="107"/>
      <c r="N39" s="114"/>
      <c r="O39" s="131"/>
      <c r="P39" s="39"/>
      <c r="Q39" s="107"/>
      <c r="R39" s="114"/>
      <c r="S39" s="131"/>
      <c r="T39" s="39"/>
      <c r="U39" s="107"/>
      <c r="V39" s="114"/>
      <c r="W39" s="131"/>
      <c r="X39" s="46"/>
    </row>
    <row r="40" spans="1:24" ht="12.75">
      <c r="A40" s="2" t="s">
        <v>44</v>
      </c>
      <c r="B40" s="2"/>
      <c r="C40" s="99">
        <f>+Information!B20*Information!F9</f>
        <v>44960</v>
      </c>
      <c r="D40" s="153"/>
      <c r="E40" s="125">
        <f>+C40*Information!$B$21+C40</f>
        <v>46758.4</v>
      </c>
      <c r="F40" s="165"/>
      <c r="G40" s="135">
        <f>+E40*Information!$B$21+E40</f>
        <v>48628.736000000004</v>
      </c>
      <c r="H40" s="169"/>
      <c r="I40" s="125">
        <f>+G40*Information!$B$21+G40</f>
        <v>50573.885440000005</v>
      </c>
      <c r="J40" s="165"/>
      <c r="K40" s="135">
        <f>+I40*Information!$B$21+I40</f>
        <v>52596.84085760001</v>
      </c>
      <c r="L40" s="169"/>
      <c r="M40" s="125">
        <f>+K40*Information!$B$21+K40</f>
        <v>54700.71449190401</v>
      </c>
      <c r="N40" s="165"/>
      <c r="O40" s="135">
        <f>+M40*Information!$B$21+M40</f>
        <v>56888.74307158017</v>
      </c>
      <c r="P40" s="169"/>
      <c r="Q40" s="125">
        <f>+O40*Information!$B$21+O40</f>
        <v>59164.292794443376</v>
      </c>
      <c r="R40" s="165"/>
      <c r="S40" s="135">
        <f>+Q40*Information!$B$21+Q40</f>
        <v>61530.864506221114</v>
      </c>
      <c r="T40" s="169"/>
      <c r="U40" s="125">
        <f>+S40*Information!$B$21+S40</f>
        <v>63992.099086469956</v>
      </c>
      <c r="V40" s="165"/>
      <c r="W40" s="138">
        <f>SUM(C40:U40)</f>
        <v>539794.5762482187</v>
      </c>
      <c r="X40" s="47"/>
    </row>
    <row r="41" spans="1:25" ht="12.75">
      <c r="A41" s="2" t="s">
        <v>37</v>
      </c>
      <c r="B41" s="2"/>
      <c r="C41" s="94">
        <f>+Information!F9*Information!B23</f>
        <v>11240</v>
      </c>
      <c r="D41" s="157"/>
      <c r="E41" s="122">
        <f>+C41*(1+Information!B21)</f>
        <v>11689.6</v>
      </c>
      <c r="F41" s="171"/>
      <c r="G41" s="140">
        <f>+E41*(1+Information!$B$21)</f>
        <v>12157.184000000001</v>
      </c>
      <c r="H41" s="157"/>
      <c r="I41" s="122">
        <f>+G41*(1+Information!$B$21)</f>
        <v>12643.471360000001</v>
      </c>
      <c r="J41" s="171"/>
      <c r="K41" s="140">
        <f>+I41*(1+Information!$B$21)</f>
        <v>13149.210214400002</v>
      </c>
      <c r="L41" s="157"/>
      <c r="M41" s="122">
        <f>+K41*(1+Information!$B$21)</f>
        <v>13675.178622976002</v>
      </c>
      <c r="N41" s="171"/>
      <c r="O41" s="140">
        <f>+M41*(1+Information!$B$21)</f>
        <v>14222.185767895042</v>
      </c>
      <c r="P41" s="157"/>
      <c r="Q41" s="122">
        <f>+O41*(1+Information!$B$21)</f>
        <v>14791.073198610844</v>
      </c>
      <c r="R41" s="171"/>
      <c r="S41" s="140">
        <f>+Q41*(1+Information!$B$21)</f>
        <v>15382.716126555279</v>
      </c>
      <c r="T41" s="157"/>
      <c r="U41" s="122">
        <f>+S41*(1+Information!$B$21)</f>
        <v>15998.02477161749</v>
      </c>
      <c r="V41" s="171"/>
      <c r="W41" s="174">
        <f>SUM(C41:U41)</f>
        <v>134948.64406205466</v>
      </c>
      <c r="X41" s="158"/>
      <c r="Y41" s="57"/>
    </row>
    <row r="42" spans="1:25" ht="12.75">
      <c r="A42" s="2" t="s">
        <v>76</v>
      </c>
      <c r="B42" s="2"/>
      <c r="C42" s="95">
        <f>+(C40+C41)*Information!$B24</f>
        <v>3934.0000000000005</v>
      </c>
      <c r="D42" s="159"/>
      <c r="E42" s="183">
        <f>+(E40+E41)*Information!$B24</f>
        <v>4091.3600000000006</v>
      </c>
      <c r="F42" s="184"/>
      <c r="G42" s="141">
        <f>+(G40+G41)*Information!$B24</f>
        <v>4255.014400000001</v>
      </c>
      <c r="H42" s="185"/>
      <c r="I42" s="183">
        <f>+(I40+I41)*Information!$B24</f>
        <v>4425.214976000001</v>
      </c>
      <c r="J42" s="184"/>
      <c r="K42" s="141">
        <f>+(K40+K41)*Information!$B24</f>
        <v>4602.2235750400005</v>
      </c>
      <c r="L42" s="185"/>
      <c r="M42" s="183">
        <f>+(M40+M41)*Information!$B24</f>
        <v>4786.312518041601</v>
      </c>
      <c r="N42" s="184"/>
      <c r="O42" s="141">
        <f>+(O40+O41)*Information!$B24</f>
        <v>4977.765018763265</v>
      </c>
      <c r="P42" s="185"/>
      <c r="Q42" s="183">
        <f>+(Q40+Q41)*Information!$B24</f>
        <v>5176.875619513796</v>
      </c>
      <c r="R42" s="184"/>
      <c r="S42" s="141">
        <f>+(S40+S41)*Information!$B24</f>
        <v>5383.950644294348</v>
      </c>
      <c r="T42" s="185"/>
      <c r="U42" s="183">
        <f>+(U40+U41)*Information!$B24</f>
        <v>5599.3086700661215</v>
      </c>
      <c r="V42" s="184"/>
      <c r="W42" s="175">
        <f>SUM(C42:U42)</f>
        <v>47232.02542171913</v>
      </c>
      <c r="X42" s="160"/>
      <c r="Y42" s="57"/>
    </row>
    <row r="43" spans="1:25" ht="15.75" customHeight="1">
      <c r="A43" s="2" t="s">
        <v>51</v>
      </c>
      <c r="B43" s="2"/>
      <c r="C43" s="99">
        <f aca="true" t="shared" si="4" ref="C43:U43">SUM(C40:C42)</f>
        <v>60134</v>
      </c>
      <c r="D43" s="153"/>
      <c r="E43" s="125">
        <f t="shared" si="4"/>
        <v>62539.36</v>
      </c>
      <c r="F43" s="165"/>
      <c r="G43" s="135">
        <f t="shared" si="4"/>
        <v>65040.934400000006</v>
      </c>
      <c r="H43" s="153"/>
      <c r="I43" s="125">
        <f t="shared" si="4"/>
        <v>67642.57177600001</v>
      </c>
      <c r="J43" s="165"/>
      <c r="K43" s="135">
        <f t="shared" si="4"/>
        <v>70348.27464704</v>
      </c>
      <c r="L43" s="153"/>
      <c r="M43" s="125">
        <f t="shared" si="4"/>
        <v>73162.2056329216</v>
      </c>
      <c r="N43" s="165"/>
      <c r="O43" s="135">
        <f t="shared" si="4"/>
        <v>76088.69385823848</v>
      </c>
      <c r="P43" s="153"/>
      <c r="Q43" s="125">
        <f t="shared" si="4"/>
        <v>79132.24161256802</v>
      </c>
      <c r="R43" s="165"/>
      <c r="S43" s="135">
        <f t="shared" si="4"/>
        <v>82297.53127707075</v>
      </c>
      <c r="T43" s="153"/>
      <c r="U43" s="125">
        <f t="shared" si="4"/>
        <v>85589.43252815357</v>
      </c>
      <c r="V43" s="165"/>
      <c r="W43" s="138">
        <f>SUM(C43:U43)</f>
        <v>721975.2457319924</v>
      </c>
      <c r="X43" s="47"/>
      <c r="Y43" s="56"/>
    </row>
    <row r="44" spans="3:24" ht="12.75">
      <c r="C44" s="182"/>
      <c r="D44" s="151"/>
      <c r="E44" s="125"/>
      <c r="F44" s="165"/>
      <c r="G44" s="136"/>
      <c r="H44" s="151"/>
      <c r="I44" s="126"/>
      <c r="J44" s="170"/>
      <c r="K44" s="136"/>
      <c r="L44" s="151"/>
      <c r="M44" s="126"/>
      <c r="N44" s="170"/>
      <c r="O44" s="136"/>
      <c r="P44" s="151"/>
      <c r="Q44" s="126"/>
      <c r="R44" s="170"/>
      <c r="S44" s="136"/>
      <c r="T44" s="151"/>
      <c r="U44" s="126"/>
      <c r="V44" s="170"/>
      <c r="W44" s="136"/>
      <c r="X44" s="46"/>
    </row>
    <row r="45" spans="1:24" ht="12.75">
      <c r="A45" s="33" t="s">
        <v>40</v>
      </c>
      <c r="B45" s="33"/>
      <c r="C45" s="100">
        <f>+C43/Information!$F$9</f>
        <v>26.75</v>
      </c>
      <c r="D45" s="148"/>
      <c r="E45" s="129">
        <f>+E43/Information!$F$9</f>
        <v>27.82</v>
      </c>
      <c r="F45" s="166"/>
      <c r="G45" s="142">
        <f>+G43/Information!$F$9</f>
        <v>28.932800000000004</v>
      </c>
      <c r="H45" s="148"/>
      <c r="I45" s="129">
        <f>+I43/Information!$F$9</f>
        <v>30.090112000000005</v>
      </c>
      <c r="J45" s="166"/>
      <c r="K45" s="142">
        <f>+K43/Information!$F$9</f>
        <v>31.29371648</v>
      </c>
      <c r="L45" s="148"/>
      <c r="M45" s="129">
        <f>+M43/Information!$F$9</f>
        <v>32.5454651392</v>
      </c>
      <c r="N45" s="166"/>
      <c r="O45" s="142">
        <f>+O43/Information!$F$9</f>
        <v>33.847283744768006</v>
      </c>
      <c r="P45" s="148"/>
      <c r="Q45" s="129">
        <f>+Q43/Information!$F$9</f>
        <v>35.20117509455873</v>
      </c>
      <c r="R45" s="166"/>
      <c r="S45" s="142">
        <f>+S43/Information!$F$9</f>
        <v>36.609222098341085</v>
      </c>
      <c r="T45" s="148"/>
      <c r="U45" s="129">
        <f>+U43/Information!$F$9</f>
        <v>38.07359098227472</v>
      </c>
      <c r="V45" s="166"/>
      <c r="W45" s="144">
        <f>+W43/Information!F9/10</f>
        <v>32.11633655391425</v>
      </c>
      <c r="X45" s="48"/>
    </row>
    <row r="46" spans="3:24" ht="12.75">
      <c r="C46" s="182"/>
      <c r="D46" s="151"/>
      <c r="E46" s="126"/>
      <c r="F46" s="170"/>
      <c r="G46" s="136"/>
      <c r="H46" s="151"/>
      <c r="I46" s="126"/>
      <c r="J46" s="170"/>
      <c r="K46" s="136"/>
      <c r="L46" s="151"/>
      <c r="M46" s="126"/>
      <c r="N46" s="170"/>
      <c r="O46" s="136"/>
      <c r="P46" s="151"/>
      <c r="Q46" s="126"/>
      <c r="R46" s="170"/>
      <c r="S46" s="136"/>
      <c r="T46" s="151"/>
      <c r="U46" s="126"/>
      <c r="V46" s="170"/>
      <c r="W46" s="136"/>
      <c r="X46" s="46"/>
    </row>
    <row r="47" spans="1:24" ht="12.75">
      <c r="A47" s="36" t="s">
        <v>48</v>
      </c>
      <c r="B47" s="36"/>
      <c r="C47" s="99"/>
      <c r="D47" s="153"/>
      <c r="E47" s="125"/>
      <c r="F47" s="165"/>
      <c r="G47" s="135"/>
      <c r="H47" s="153"/>
      <c r="I47" s="125"/>
      <c r="J47" s="165"/>
      <c r="K47" s="135"/>
      <c r="L47" s="153"/>
      <c r="M47" s="125"/>
      <c r="N47" s="165"/>
      <c r="O47" s="135"/>
      <c r="P47" s="153"/>
      <c r="Q47" s="125"/>
      <c r="R47" s="165"/>
      <c r="S47" s="135"/>
      <c r="T47" s="153"/>
      <c r="U47" s="125"/>
      <c r="V47" s="165"/>
      <c r="W47" s="138"/>
      <c r="X47" s="47"/>
    </row>
    <row r="48" spans="1:24" ht="12.75">
      <c r="A48" s="2" t="s">
        <v>44</v>
      </c>
      <c r="B48" s="2"/>
      <c r="C48" s="181">
        <f>+Information!$F$9*(1+Information!$B$22)*Information!$B$20</f>
        <v>44960</v>
      </c>
      <c r="D48" s="155"/>
      <c r="E48" s="125">
        <f>+C48*Information!$B$21+C48</f>
        <v>46758.4</v>
      </c>
      <c r="F48" s="165"/>
      <c r="G48" s="135">
        <f>+E48*Information!$B$21+E48</f>
        <v>48628.736000000004</v>
      </c>
      <c r="H48" s="169"/>
      <c r="I48" s="125">
        <f>+G48*Information!$B$21+G48</f>
        <v>50573.885440000005</v>
      </c>
      <c r="J48" s="165"/>
      <c r="K48" s="135">
        <f>+I48*Information!$B$21+I48</f>
        <v>52596.84085760001</v>
      </c>
      <c r="L48" s="169"/>
      <c r="M48" s="125">
        <f>+K48*Information!$B$21+K48</f>
        <v>54700.71449190401</v>
      </c>
      <c r="N48" s="165"/>
      <c r="O48" s="135">
        <f>+M48*Information!$B$21+M48</f>
        <v>56888.74307158017</v>
      </c>
      <c r="P48" s="169"/>
      <c r="Q48" s="125">
        <f>+O48*Information!$B$21+O48</f>
        <v>59164.292794443376</v>
      </c>
      <c r="R48" s="165"/>
      <c r="S48" s="135">
        <f>+Q48*Information!$B$21+Q48</f>
        <v>61530.864506221114</v>
      </c>
      <c r="T48" s="169"/>
      <c r="U48" s="125">
        <f>+S48*Information!$B$21+S48</f>
        <v>63992.099086469956</v>
      </c>
      <c r="V48" s="165"/>
      <c r="W48" s="138">
        <f>SUM(C48:U48)</f>
        <v>539794.5762482187</v>
      </c>
      <c r="X48" s="47"/>
    </row>
    <row r="49" spans="1:24" ht="12.75">
      <c r="A49" s="2" t="s">
        <v>37</v>
      </c>
      <c r="B49" s="2"/>
      <c r="C49" s="94">
        <f>+Information!F9*Information!B23*(1+Information!B22)</f>
        <v>11240</v>
      </c>
      <c r="D49" s="157"/>
      <c r="E49" s="122">
        <f>+C49*(1+Information!B21)</f>
        <v>11689.6</v>
      </c>
      <c r="F49" s="171"/>
      <c r="G49" s="140">
        <f>+E49*(1+Information!B21)</f>
        <v>12157.184000000001</v>
      </c>
      <c r="H49" s="186"/>
      <c r="I49" s="122">
        <f>+G49*(1+Information!B21)</f>
        <v>12643.471360000001</v>
      </c>
      <c r="J49" s="171"/>
      <c r="K49" s="140">
        <f>+I49*(1+Information!B21)</f>
        <v>13149.210214400002</v>
      </c>
      <c r="L49" s="186"/>
      <c r="M49" s="122">
        <f>+K49*(1+Information!B21)</f>
        <v>13675.178622976002</v>
      </c>
      <c r="N49" s="171"/>
      <c r="O49" s="140">
        <f>+M49*(1+Information!B21)</f>
        <v>14222.185767895042</v>
      </c>
      <c r="P49" s="186"/>
      <c r="Q49" s="122">
        <f>+O49*(1+Information!B21)</f>
        <v>14791.073198610844</v>
      </c>
      <c r="R49" s="171"/>
      <c r="S49" s="140">
        <f>+Q49*(1+Information!B21)</f>
        <v>15382.716126555279</v>
      </c>
      <c r="T49" s="186"/>
      <c r="U49" s="122">
        <f>+S49*(1+Information!B21)</f>
        <v>15998.02477161749</v>
      </c>
      <c r="V49" s="171"/>
      <c r="W49" s="174">
        <f>SUM(C49:U49)</f>
        <v>134948.64406205466</v>
      </c>
      <c r="X49" s="77"/>
    </row>
    <row r="50" spans="1:24" ht="12.75">
      <c r="A50" s="2" t="s">
        <v>76</v>
      </c>
      <c r="B50" s="2"/>
      <c r="C50" s="95">
        <f>+(C48+C49)*Information!$B24</f>
        <v>3934.0000000000005</v>
      </c>
      <c r="D50" s="159"/>
      <c r="E50" s="183">
        <f>+(E48+E49)*Information!$B24</f>
        <v>4091.3600000000006</v>
      </c>
      <c r="F50" s="184"/>
      <c r="G50" s="141">
        <f>+(G48+G49)*Information!$B24</f>
        <v>4255.014400000001</v>
      </c>
      <c r="H50" s="185"/>
      <c r="I50" s="183">
        <f>+(I48+I49)*Information!$B24</f>
        <v>4425.214976000001</v>
      </c>
      <c r="J50" s="184"/>
      <c r="K50" s="141">
        <f>+(K48+K49)*Information!$B24</f>
        <v>4602.2235750400005</v>
      </c>
      <c r="L50" s="185"/>
      <c r="M50" s="183">
        <f>+(M48+M49)*Information!$B24</f>
        <v>4786.312518041601</v>
      </c>
      <c r="N50" s="184"/>
      <c r="O50" s="141">
        <f>+(O48+O49)*Information!$B24</f>
        <v>4977.765018763265</v>
      </c>
      <c r="P50" s="185"/>
      <c r="Q50" s="183">
        <f>+(Q48+Q49)*Information!$B24</f>
        <v>5176.875619513796</v>
      </c>
      <c r="R50" s="184"/>
      <c r="S50" s="141">
        <f>+(S48+S49)*Information!$B24</f>
        <v>5383.950644294348</v>
      </c>
      <c r="T50" s="185"/>
      <c r="U50" s="183">
        <f>+(U48+U49)*Information!$B24</f>
        <v>5599.3086700661215</v>
      </c>
      <c r="V50" s="184"/>
      <c r="W50" s="174">
        <f>SUM(C50:U50)</f>
        <v>47232.02542171913</v>
      </c>
      <c r="X50" s="77"/>
    </row>
    <row r="51" spans="1:24" ht="15.75" customHeight="1">
      <c r="A51" s="2" t="s">
        <v>38</v>
      </c>
      <c r="B51" s="2"/>
      <c r="C51" s="99">
        <f aca="true" t="shared" si="5" ref="C51:U51">SUM(C48:C50)</f>
        <v>60134</v>
      </c>
      <c r="D51" s="153"/>
      <c r="E51" s="125">
        <f t="shared" si="5"/>
        <v>62539.36</v>
      </c>
      <c r="F51" s="165"/>
      <c r="G51" s="135">
        <f t="shared" si="5"/>
        <v>65040.934400000006</v>
      </c>
      <c r="H51" s="169"/>
      <c r="I51" s="125">
        <f t="shared" si="5"/>
        <v>67642.57177600001</v>
      </c>
      <c r="J51" s="165"/>
      <c r="K51" s="135">
        <f t="shared" si="5"/>
        <v>70348.27464704</v>
      </c>
      <c r="L51" s="169"/>
      <c r="M51" s="125">
        <f t="shared" si="5"/>
        <v>73162.2056329216</v>
      </c>
      <c r="N51" s="165"/>
      <c r="O51" s="135">
        <f t="shared" si="5"/>
        <v>76088.69385823848</v>
      </c>
      <c r="P51" s="169"/>
      <c r="Q51" s="125">
        <f t="shared" si="5"/>
        <v>79132.24161256802</v>
      </c>
      <c r="R51" s="165"/>
      <c r="S51" s="135">
        <f t="shared" si="5"/>
        <v>82297.53127707075</v>
      </c>
      <c r="T51" s="169"/>
      <c r="U51" s="125">
        <f t="shared" si="5"/>
        <v>85589.43252815357</v>
      </c>
      <c r="V51" s="165"/>
      <c r="W51" s="138">
        <f>SUM(C51:U51)</f>
        <v>721975.2457319924</v>
      </c>
      <c r="X51" s="47"/>
    </row>
    <row r="52" spans="3:24" ht="12.75">
      <c r="C52" s="99"/>
      <c r="D52" s="153"/>
      <c r="E52" s="125"/>
      <c r="F52" s="165"/>
      <c r="G52" s="135"/>
      <c r="H52" s="153"/>
      <c r="I52" s="125"/>
      <c r="J52" s="165"/>
      <c r="K52" s="135"/>
      <c r="L52" s="153"/>
      <c r="M52" s="125"/>
      <c r="N52" s="165"/>
      <c r="O52" s="135"/>
      <c r="P52" s="153"/>
      <c r="Q52" s="125"/>
      <c r="R52" s="165"/>
      <c r="S52" s="135"/>
      <c r="T52" s="153"/>
      <c r="U52" s="125"/>
      <c r="V52" s="165"/>
      <c r="W52" s="136"/>
      <c r="X52" s="46"/>
    </row>
    <row r="53" spans="1:24" ht="12.75">
      <c r="A53" s="33" t="s">
        <v>40</v>
      </c>
      <c r="B53" s="33"/>
      <c r="C53" s="100">
        <f>+C51/Information!F9</f>
        <v>26.75</v>
      </c>
      <c r="D53" s="148"/>
      <c r="E53" s="129">
        <f>+E51/Information!$F$9</f>
        <v>27.82</v>
      </c>
      <c r="F53" s="166"/>
      <c r="G53" s="142">
        <f>+G51/Information!$F$9</f>
        <v>28.932800000000004</v>
      </c>
      <c r="H53" s="148"/>
      <c r="I53" s="129">
        <f>+I51/Information!$F$9</f>
        <v>30.090112000000005</v>
      </c>
      <c r="J53" s="166"/>
      <c r="K53" s="142">
        <f>+K51/Information!$F$9</f>
        <v>31.29371648</v>
      </c>
      <c r="L53" s="148"/>
      <c r="M53" s="129">
        <f>+M51/Information!$F$9</f>
        <v>32.5454651392</v>
      </c>
      <c r="N53" s="166"/>
      <c r="O53" s="142">
        <f>+O51/Information!$F$9</f>
        <v>33.847283744768006</v>
      </c>
      <c r="P53" s="148"/>
      <c r="Q53" s="129">
        <f>+Q51/Information!$F$9</f>
        <v>35.20117509455873</v>
      </c>
      <c r="R53" s="166"/>
      <c r="S53" s="142">
        <f>+S51/Information!$F$9</f>
        <v>36.609222098341085</v>
      </c>
      <c r="T53" s="148"/>
      <c r="U53" s="129">
        <f>+U51/Information!$F$9</f>
        <v>38.07359098227472</v>
      </c>
      <c r="V53" s="166"/>
      <c r="W53" s="144">
        <f>+W51/Information!F9/10</f>
        <v>32.11633655391425</v>
      </c>
      <c r="X53" s="48"/>
    </row>
    <row r="54" spans="3:24" ht="13.5" thickBot="1">
      <c r="C54" s="38"/>
      <c r="D54" s="45"/>
      <c r="E54" s="109"/>
      <c r="F54" s="119"/>
      <c r="G54" s="133"/>
      <c r="H54" s="45"/>
      <c r="I54" s="109"/>
      <c r="J54" s="119"/>
      <c r="K54" s="133"/>
      <c r="L54" s="45"/>
      <c r="M54" s="109"/>
      <c r="N54" s="119"/>
      <c r="O54" s="133"/>
      <c r="P54" s="45"/>
      <c r="Q54" s="109"/>
      <c r="R54" s="119"/>
      <c r="S54" s="133"/>
      <c r="T54" s="45"/>
      <c r="U54" s="109"/>
      <c r="V54" s="119"/>
      <c r="W54" s="133"/>
      <c r="X54" s="49"/>
    </row>
  </sheetData>
  <sheetProtection password="DDE4" sheet="1" objects="1" scenarios="1" selectLockedCells="1"/>
  <printOptions/>
  <pageMargins left="0.75" right="0.75" top="1" bottom="1" header="0.5" footer="0.5"/>
  <pageSetup fitToHeight="1" fitToWidth="1" horizontalDpi="300" verticalDpi="300" orientation="landscape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5"/>
  <sheetViews>
    <sheetView workbookViewId="0" topLeftCell="A13">
      <selection activeCell="F14" sqref="F14"/>
    </sheetView>
  </sheetViews>
  <sheetFormatPr defaultColWidth="9.140625" defaultRowHeight="12.75"/>
  <cols>
    <col min="2" max="2" width="14.7109375" style="0" customWidth="1"/>
    <col min="3" max="4" width="12.7109375" style="0" customWidth="1"/>
    <col min="5" max="5" width="14.7109375" style="0" customWidth="1"/>
  </cols>
  <sheetData>
    <row r="1" ht="12.75">
      <c r="B1" s="6"/>
    </row>
    <row r="6" spans="2:4" ht="12.75">
      <c r="B6" s="2" t="s">
        <v>1</v>
      </c>
      <c r="C6" s="18">
        <f>+Information!B9</f>
        <v>0</v>
      </c>
      <c r="D6" s="19"/>
    </row>
    <row r="7" spans="2:4" ht="12.75">
      <c r="B7" s="2" t="s">
        <v>0</v>
      </c>
      <c r="C7" s="20">
        <f>+Information!B10</f>
        <v>38783</v>
      </c>
      <c r="D7" s="21"/>
    </row>
    <row r="8" spans="2:4" ht="12.75">
      <c r="B8" s="2" t="s">
        <v>6</v>
      </c>
      <c r="C8" s="22">
        <f>+Information!B15</f>
        <v>602714.09</v>
      </c>
      <c r="D8" s="23"/>
    </row>
    <row r="9" spans="2:4" ht="12.75">
      <c r="B9" s="2" t="s">
        <v>15</v>
      </c>
      <c r="C9" s="24">
        <f>+Information!F19</f>
        <v>4069.5686981312765</v>
      </c>
      <c r="D9" s="25"/>
    </row>
    <row r="10" spans="2:4" ht="12.75">
      <c r="B10" s="2" t="s">
        <v>7</v>
      </c>
      <c r="C10" s="26">
        <f>+Information!F17</f>
        <v>0.065</v>
      </c>
      <c r="D10" s="27"/>
    </row>
    <row r="11" spans="2:4" ht="12.75">
      <c r="B11" s="2" t="s">
        <v>18</v>
      </c>
      <c r="C11" s="28">
        <f>+Information!F18</f>
        <v>25</v>
      </c>
      <c r="D11" s="29"/>
    </row>
    <row r="12" spans="2:4" ht="12.75">
      <c r="B12" s="2"/>
      <c r="C12" s="10"/>
      <c r="D12" s="10"/>
    </row>
    <row r="13" spans="1:4" ht="12.75">
      <c r="A13" s="7" t="s">
        <v>16</v>
      </c>
      <c r="C13" s="12"/>
      <c r="D13" s="10"/>
    </row>
    <row r="14" spans="1:5" ht="12.75">
      <c r="A14" s="7" t="s">
        <v>17</v>
      </c>
      <c r="B14" s="7" t="s">
        <v>19</v>
      </c>
      <c r="C14" s="12" t="s">
        <v>20</v>
      </c>
      <c r="D14" s="7" t="s">
        <v>21</v>
      </c>
      <c r="E14" s="7" t="s">
        <v>22</v>
      </c>
    </row>
    <row r="16" spans="1:5" ht="12.75">
      <c r="A16" s="8">
        <v>1</v>
      </c>
      <c r="B16" s="11">
        <f>+C8</f>
        <v>602714.09</v>
      </c>
      <c r="C16" s="11">
        <f aca="true" t="shared" si="0" ref="C16:C79">+B16*$C$10/12</f>
        <v>3264.7013208333333</v>
      </c>
      <c r="D16" s="11">
        <f aca="true" t="shared" si="1" ref="D16:D79">+$C$9-C16</f>
        <v>804.8673772979432</v>
      </c>
      <c r="E16" s="11">
        <f aca="true" t="shared" si="2" ref="E16:E79">+B16-D16</f>
        <v>601909.222622702</v>
      </c>
    </row>
    <row r="17" spans="1:5" ht="12.75">
      <c r="A17" s="13">
        <v>2</v>
      </c>
      <c r="B17" s="14">
        <f aca="true" t="shared" si="3" ref="B17:B80">+E16</f>
        <v>601909.222622702</v>
      </c>
      <c r="C17" s="17">
        <f t="shared" si="0"/>
        <v>3260.341622539636</v>
      </c>
      <c r="D17" s="14">
        <f t="shared" si="1"/>
        <v>809.2270755916406</v>
      </c>
      <c r="E17" s="14">
        <f t="shared" si="2"/>
        <v>601099.9955471103</v>
      </c>
    </row>
    <row r="18" spans="1:5" ht="12.75">
      <c r="A18" s="8">
        <v>3</v>
      </c>
      <c r="B18" s="15">
        <f t="shared" si="3"/>
        <v>601099.9955471103</v>
      </c>
      <c r="C18" s="15">
        <f t="shared" si="0"/>
        <v>3255.9583092135144</v>
      </c>
      <c r="D18" s="15">
        <f t="shared" si="1"/>
        <v>813.6103889177621</v>
      </c>
      <c r="E18" s="15">
        <f t="shared" si="2"/>
        <v>600286.3851581926</v>
      </c>
    </row>
    <row r="19" spans="1:5" ht="12.75">
      <c r="A19" s="8">
        <v>4</v>
      </c>
      <c r="B19" s="14">
        <f t="shared" si="3"/>
        <v>600286.3851581926</v>
      </c>
      <c r="C19" s="14">
        <f t="shared" si="0"/>
        <v>3251.55125294021</v>
      </c>
      <c r="D19" s="14">
        <f t="shared" si="1"/>
        <v>818.0174451910666</v>
      </c>
      <c r="E19" s="14">
        <f t="shared" si="2"/>
        <v>599468.3677130016</v>
      </c>
    </row>
    <row r="20" spans="1:5" ht="12.75">
      <c r="A20" s="8">
        <v>5</v>
      </c>
      <c r="B20" s="15">
        <f t="shared" si="3"/>
        <v>599468.3677130016</v>
      </c>
      <c r="C20" s="15">
        <f t="shared" si="0"/>
        <v>3247.120325112092</v>
      </c>
      <c r="D20" s="15">
        <f t="shared" si="1"/>
        <v>822.4483730191846</v>
      </c>
      <c r="E20" s="15">
        <f t="shared" si="2"/>
        <v>598645.9193399823</v>
      </c>
    </row>
    <row r="21" spans="1:5" ht="12.75">
      <c r="A21" s="8">
        <v>6</v>
      </c>
      <c r="B21" s="14">
        <f t="shared" si="3"/>
        <v>598645.9193399823</v>
      </c>
      <c r="C21" s="14">
        <f t="shared" si="0"/>
        <v>3242.665396424904</v>
      </c>
      <c r="D21" s="14">
        <f t="shared" si="1"/>
        <v>826.9033017063725</v>
      </c>
      <c r="E21" s="14">
        <f t="shared" si="2"/>
        <v>597819.0160382759</v>
      </c>
    </row>
    <row r="22" spans="1:5" ht="12.75">
      <c r="A22" s="8">
        <v>7</v>
      </c>
      <c r="B22" s="15">
        <f t="shared" si="3"/>
        <v>597819.0160382759</v>
      </c>
      <c r="C22" s="15">
        <f t="shared" si="0"/>
        <v>3238.1863368739946</v>
      </c>
      <c r="D22" s="15">
        <f t="shared" si="1"/>
        <v>831.3823612572819</v>
      </c>
      <c r="E22" s="15">
        <f t="shared" si="2"/>
        <v>596987.6336770186</v>
      </c>
    </row>
    <row r="23" spans="1:5" ht="12.75">
      <c r="A23" s="8">
        <v>8</v>
      </c>
      <c r="B23" s="14">
        <f t="shared" si="3"/>
        <v>596987.6336770186</v>
      </c>
      <c r="C23" s="14">
        <f t="shared" si="0"/>
        <v>3233.6830157505174</v>
      </c>
      <c r="D23" s="14">
        <f t="shared" si="1"/>
        <v>835.8856823807591</v>
      </c>
      <c r="E23" s="14">
        <f t="shared" si="2"/>
        <v>596151.7479946378</v>
      </c>
    </row>
    <row r="24" spans="1:5" ht="12.75">
      <c r="A24" s="8">
        <v>9</v>
      </c>
      <c r="B24" s="15">
        <f t="shared" si="3"/>
        <v>596151.7479946378</v>
      </c>
      <c r="C24" s="15">
        <f t="shared" si="0"/>
        <v>3229.1553016376215</v>
      </c>
      <c r="D24" s="15">
        <f t="shared" si="1"/>
        <v>840.413396493655</v>
      </c>
      <c r="E24" s="15">
        <f t="shared" si="2"/>
        <v>595311.3345981442</v>
      </c>
    </row>
    <row r="25" spans="1:5" ht="12.75">
      <c r="A25" s="8">
        <v>10</v>
      </c>
      <c r="B25" s="14">
        <f t="shared" si="3"/>
        <v>595311.3345981442</v>
      </c>
      <c r="C25" s="14">
        <f t="shared" si="0"/>
        <v>3224.6030624066148</v>
      </c>
      <c r="D25" s="14">
        <f t="shared" si="1"/>
        <v>844.9656357246618</v>
      </c>
      <c r="E25" s="14">
        <f t="shared" si="2"/>
        <v>594466.3689624195</v>
      </c>
    </row>
    <row r="26" spans="1:5" ht="12.75">
      <c r="A26" s="8">
        <v>11</v>
      </c>
      <c r="B26" s="15">
        <f t="shared" si="3"/>
        <v>594466.3689624195</v>
      </c>
      <c r="C26" s="15">
        <f t="shared" si="0"/>
        <v>3220.0261652131053</v>
      </c>
      <c r="D26" s="15">
        <f t="shared" si="1"/>
        <v>849.5425329181712</v>
      </c>
      <c r="E26" s="15">
        <f t="shared" si="2"/>
        <v>593616.8264295013</v>
      </c>
    </row>
    <row r="27" spans="1:5" ht="12.75">
      <c r="A27" s="7">
        <v>12</v>
      </c>
      <c r="B27" s="16">
        <f t="shared" si="3"/>
        <v>593616.8264295013</v>
      </c>
      <c r="C27" s="16">
        <f t="shared" si="0"/>
        <v>3215.4244764931323</v>
      </c>
      <c r="D27" s="16">
        <f t="shared" si="1"/>
        <v>854.1442216381442</v>
      </c>
      <c r="E27" s="16">
        <f t="shared" si="2"/>
        <v>592762.6822078632</v>
      </c>
    </row>
    <row r="28" spans="1:5" ht="12.75">
      <c r="A28" s="8">
        <v>13</v>
      </c>
      <c r="B28" s="15">
        <f t="shared" si="3"/>
        <v>592762.6822078632</v>
      </c>
      <c r="C28" s="15">
        <f t="shared" si="0"/>
        <v>3210.797861959259</v>
      </c>
      <c r="D28" s="15">
        <f t="shared" si="1"/>
        <v>858.7708361720174</v>
      </c>
      <c r="E28" s="15">
        <f t="shared" si="2"/>
        <v>591903.9113716912</v>
      </c>
    </row>
    <row r="29" spans="1:5" ht="12.75">
      <c r="A29" s="8">
        <v>14</v>
      </c>
      <c r="B29" s="14">
        <f t="shared" si="3"/>
        <v>591903.9113716912</v>
      </c>
      <c r="C29" s="14">
        <f t="shared" si="0"/>
        <v>3206.1461865966608</v>
      </c>
      <c r="D29" s="14">
        <f t="shared" si="1"/>
        <v>863.4225115346158</v>
      </c>
      <c r="E29" s="14">
        <f t="shared" si="2"/>
        <v>591040.4888601565</v>
      </c>
    </row>
    <row r="30" spans="1:5" ht="12.75">
      <c r="A30" s="8">
        <v>15</v>
      </c>
      <c r="B30" s="15">
        <f t="shared" si="3"/>
        <v>591040.4888601565</v>
      </c>
      <c r="C30" s="15">
        <f t="shared" si="0"/>
        <v>3201.4693146591812</v>
      </c>
      <c r="D30" s="15">
        <f t="shared" si="1"/>
        <v>868.0993834720953</v>
      </c>
      <c r="E30" s="15">
        <f t="shared" si="2"/>
        <v>590172.3894766844</v>
      </c>
    </row>
    <row r="31" spans="1:5" ht="12.75">
      <c r="A31" s="8">
        <v>16</v>
      </c>
      <c r="B31" s="14">
        <f t="shared" si="3"/>
        <v>590172.3894766844</v>
      </c>
      <c r="C31" s="14">
        <f t="shared" si="0"/>
        <v>3196.767109665374</v>
      </c>
      <c r="D31" s="14">
        <f t="shared" si="1"/>
        <v>872.8015884659026</v>
      </c>
      <c r="E31" s="14">
        <f t="shared" si="2"/>
        <v>589299.5878882185</v>
      </c>
    </row>
    <row r="32" spans="1:5" ht="12.75">
      <c r="A32" s="8">
        <v>17</v>
      </c>
      <c r="B32" s="15">
        <f t="shared" si="3"/>
        <v>589299.5878882185</v>
      </c>
      <c r="C32" s="15">
        <f t="shared" si="0"/>
        <v>3192.039434394517</v>
      </c>
      <c r="D32" s="15">
        <f t="shared" si="1"/>
        <v>877.5292637367597</v>
      </c>
      <c r="E32" s="15">
        <f t="shared" si="2"/>
        <v>588422.0586244817</v>
      </c>
    </row>
    <row r="33" spans="1:5" ht="12.75">
      <c r="A33" s="8">
        <v>18</v>
      </c>
      <c r="B33" s="14">
        <f t="shared" si="3"/>
        <v>588422.0586244817</v>
      </c>
      <c r="C33" s="14">
        <f t="shared" si="0"/>
        <v>3187.2861508826095</v>
      </c>
      <c r="D33" s="14">
        <f t="shared" si="1"/>
        <v>882.282547248667</v>
      </c>
      <c r="E33" s="14">
        <f t="shared" si="2"/>
        <v>587539.776077233</v>
      </c>
    </row>
    <row r="34" spans="1:5" ht="12.75">
      <c r="A34" s="8">
        <v>19</v>
      </c>
      <c r="B34" s="15">
        <f t="shared" si="3"/>
        <v>587539.776077233</v>
      </c>
      <c r="C34" s="15">
        <f t="shared" si="0"/>
        <v>3182.5071204183455</v>
      </c>
      <c r="D34" s="15">
        <f t="shared" si="1"/>
        <v>887.061577712931</v>
      </c>
      <c r="E34" s="15">
        <f t="shared" si="2"/>
        <v>586652.7144995201</v>
      </c>
    </row>
    <row r="35" spans="1:5" ht="12.75">
      <c r="A35" s="8">
        <v>20</v>
      </c>
      <c r="B35" s="14">
        <f t="shared" si="3"/>
        <v>586652.7144995201</v>
      </c>
      <c r="C35" s="14">
        <f t="shared" si="0"/>
        <v>3177.7022035390673</v>
      </c>
      <c r="D35" s="14">
        <f t="shared" si="1"/>
        <v>891.8664945922092</v>
      </c>
      <c r="E35" s="14">
        <f t="shared" si="2"/>
        <v>585760.848004928</v>
      </c>
    </row>
    <row r="36" spans="1:5" ht="12.75">
      <c r="A36" s="8">
        <v>21</v>
      </c>
      <c r="B36" s="15">
        <f t="shared" si="3"/>
        <v>585760.848004928</v>
      </c>
      <c r="C36" s="15">
        <f t="shared" si="0"/>
        <v>3172.8712600266936</v>
      </c>
      <c r="D36" s="15">
        <f t="shared" si="1"/>
        <v>896.697438104583</v>
      </c>
      <c r="E36" s="15">
        <f t="shared" si="2"/>
        <v>584864.1505668234</v>
      </c>
    </row>
    <row r="37" spans="1:5" ht="12.75">
      <c r="A37" s="8">
        <v>22</v>
      </c>
      <c r="B37" s="14">
        <f t="shared" si="3"/>
        <v>584864.1505668234</v>
      </c>
      <c r="C37" s="14">
        <f t="shared" si="0"/>
        <v>3168.014148903627</v>
      </c>
      <c r="D37" s="14">
        <f t="shared" si="1"/>
        <v>901.5545492276497</v>
      </c>
      <c r="E37" s="14">
        <f t="shared" si="2"/>
        <v>583962.5960175957</v>
      </c>
    </row>
    <row r="38" spans="1:5" ht="12.75">
      <c r="A38" s="8">
        <v>23</v>
      </c>
      <c r="B38" s="15">
        <f t="shared" si="3"/>
        <v>583962.5960175957</v>
      </c>
      <c r="C38" s="15">
        <f t="shared" si="0"/>
        <v>3163.1307284286436</v>
      </c>
      <c r="D38" s="15">
        <f t="shared" si="1"/>
        <v>906.4379697026329</v>
      </c>
      <c r="E38" s="15">
        <f t="shared" si="2"/>
        <v>583056.1580478931</v>
      </c>
    </row>
    <row r="39" spans="1:5" ht="12.75">
      <c r="A39" s="7">
        <v>24</v>
      </c>
      <c r="B39" s="16">
        <f t="shared" si="3"/>
        <v>583056.1580478931</v>
      </c>
      <c r="C39" s="16">
        <f t="shared" si="0"/>
        <v>3158.2208560927543</v>
      </c>
      <c r="D39" s="16">
        <f t="shared" si="1"/>
        <v>911.3478420385222</v>
      </c>
      <c r="E39" s="16">
        <f t="shared" si="2"/>
        <v>582144.8102058546</v>
      </c>
    </row>
    <row r="40" spans="1:5" ht="12.75">
      <c r="A40" s="8">
        <v>25</v>
      </c>
      <c r="B40" s="15">
        <f t="shared" si="3"/>
        <v>582144.8102058546</v>
      </c>
      <c r="C40" s="15">
        <f t="shared" si="0"/>
        <v>3153.284388615046</v>
      </c>
      <c r="D40" s="15">
        <f t="shared" si="1"/>
        <v>916.2843095162307</v>
      </c>
      <c r="E40" s="15">
        <f t="shared" si="2"/>
        <v>581228.5258963384</v>
      </c>
    </row>
    <row r="41" spans="1:5" ht="12.75">
      <c r="A41" s="8">
        <v>26</v>
      </c>
      <c r="B41" s="14">
        <f t="shared" si="3"/>
        <v>581228.5258963384</v>
      </c>
      <c r="C41" s="14">
        <f t="shared" si="0"/>
        <v>3148.3211819384996</v>
      </c>
      <c r="D41" s="14">
        <f t="shared" si="1"/>
        <v>921.2475161927769</v>
      </c>
      <c r="E41" s="14">
        <f t="shared" si="2"/>
        <v>580307.2783801457</v>
      </c>
    </row>
    <row r="42" spans="1:5" ht="12.75">
      <c r="A42" s="8">
        <v>27</v>
      </c>
      <c r="B42" s="15">
        <f t="shared" si="3"/>
        <v>580307.2783801457</v>
      </c>
      <c r="C42" s="15">
        <f t="shared" si="0"/>
        <v>3143.3310912257894</v>
      </c>
      <c r="D42" s="15">
        <f t="shared" si="1"/>
        <v>926.2376069054872</v>
      </c>
      <c r="E42" s="15">
        <f t="shared" si="2"/>
        <v>579381.0407732402</v>
      </c>
    </row>
    <row r="43" spans="1:5" ht="12.75">
      <c r="A43" s="8">
        <v>28</v>
      </c>
      <c r="B43" s="14">
        <f t="shared" si="3"/>
        <v>579381.0407732402</v>
      </c>
      <c r="C43" s="14">
        <f t="shared" si="0"/>
        <v>3138.313970855051</v>
      </c>
      <c r="D43" s="14">
        <f t="shared" si="1"/>
        <v>931.2547272762254</v>
      </c>
      <c r="E43" s="14">
        <f t="shared" si="2"/>
        <v>578449.7860459639</v>
      </c>
    </row>
    <row r="44" spans="1:5" ht="12.75">
      <c r="A44" s="8">
        <v>29</v>
      </c>
      <c r="B44" s="15">
        <f t="shared" si="3"/>
        <v>578449.7860459639</v>
      </c>
      <c r="C44" s="15">
        <f t="shared" si="0"/>
        <v>3133.269674415638</v>
      </c>
      <c r="D44" s="15">
        <f t="shared" si="1"/>
        <v>936.2990237156387</v>
      </c>
      <c r="E44" s="15">
        <f t="shared" si="2"/>
        <v>577513.4870222482</v>
      </c>
    </row>
    <row r="45" spans="1:5" ht="12.75">
      <c r="A45" s="8">
        <v>30</v>
      </c>
      <c r="B45" s="14">
        <f t="shared" si="3"/>
        <v>577513.4870222482</v>
      </c>
      <c r="C45" s="14">
        <f t="shared" si="0"/>
        <v>3128.1980547038443</v>
      </c>
      <c r="D45" s="14">
        <f t="shared" si="1"/>
        <v>941.3706434274322</v>
      </c>
      <c r="E45" s="14">
        <f t="shared" si="2"/>
        <v>576572.1163788207</v>
      </c>
    </row>
    <row r="46" spans="1:5" ht="12.75">
      <c r="A46" s="8">
        <v>31</v>
      </c>
      <c r="B46" s="15">
        <f t="shared" si="3"/>
        <v>576572.1163788207</v>
      </c>
      <c r="C46" s="15">
        <f t="shared" si="0"/>
        <v>3123.098963718612</v>
      </c>
      <c r="D46" s="15">
        <f t="shared" si="1"/>
        <v>946.4697344126644</v>
      </c>
      <c r="E46" s="15">
        <f t="shared" si="2"/>
        <v>575625.6466444081</v>
      </c>
    </row>
    <row r="47" spans="1:5" ht="12.75">
      <c r="A47" s="8">
        <v>32</v>
      </c>
      <c r="B47" s="14">
        <f t="shared" si="3"/>
        <v>575625.6466444081</v>
      </c>
      <c r="C47" s="14">
        <f t="shared" si="0"/>
        <v>3117.972252657211</v>
      </c>
      <c r="D47" s="14">
        <f t="shared" si="1"/>
        <v>951.5964454740656</v>
      </c>
      <c r="E47" s="14">
        <f t="shared" si="2"/>
        <v>574674.050198934</v>
      </c>
    </row>
    <row r="48" spans="1:5" ht="12.75">
      <c r="A48" s="8">
        <v>33</v>
      </c>
      <c r="B48" s="15">
        <f t="shared" si="3"/>
        <v>574674.050198934</v>
      </c>
      <c r="C48" s="15">
        <f t="shared" si="0"/>
        <v>3112.817771910893</v>
      </c>
      <c r="D48" s="15">
        <f t="shared" si="1"/>
        <v>956.7509262203835</v>
      </c>
      <c r="E48" s="15">
        <f t="shared" si="2"/>
        <v>573717.2992727136</v>
      </c>
    </row>
    <row r="49" spans="1:5" ht="12.75">
      <c r="A49" s="8">
        <v>34</v>
      </c>
      <c r="B49" s="14">
        <f t="shared" si="3"/>
        <v>573717.2992727136</v>
      </c>
      <c r="C49" s="14">
        <f t="shared" si="0"/>
        <v>3107.635371060532</v>
      </c>
      <c r="D49" s="14">
        <f t="shared" si="1"/>
        <v>961.9333270707443</v>
      </c>
      <c r="E49" s="14">
        <f t="shared" si="2"/>
        <v>572755.3659456428</v>
      </c>
    </row>
    <row r="50" spans="1:5" ht="12.75">
      <c r="A50" s="8">
        <v>35</v>
      </c>
      <c r="B50" s="15">
        <f t="shared" si="3"/>
        <v>572755.3659456428</v>
      </c>
      <c r="C50" s="15">
        <f t="shared" si="0"/>
        <v>3102.424898872232</v>
      </c>
      <c r="D50" s="15">
        <f t="shared" si="1"/>
        <v>967.1437992590445</v>
      </c>
      <c r="E50" s="15">
        <f t="shared" si="2"/>
        <v>571788.2221463837</v>
      </c>
    </row>
    <row r="51" spans="1:5" ht="12.75">
      <c r="A51" s="7">
        <v>36</v>
      </c>
      <c r="B51" s="16">
        <f t="shared" si="3"/>
        <v>571788.2221463837</v>
      </c>
      <c r="C51" s="16">
        <f t="shared" si="0"/>
        <v>3097.1862032929116</v>
      </c>
      <c r="D51" s="16">
        <f t="shared" si="1"/>
        <v>972.3824948383649</v>
      </c>
      <c r="E51" s="16">
        <f t="shared" si="2"/>
        <v>570815.8396515454</v>
      </c>
    </row>
    <row r="52" spans="1:5" ht="12.75">
      <c r="A52" s="8">
        <v>37</v>
      </c>
      <c r="B52" s="15">
        <f t="shared" si="3"/>
        <v>570815.8396515454</v>
      </c>
      <c r="C52" s="15">
        <f t="shared" si="0"/>
        <v>3091.9191314458712</v>
      </c>
      <c r="D52" s="15">
        <f t="shared" si="1"/>
        <v>977.6495666854053</v>
      </c>
      <c r="E52" s="15">
        <f t="shared" si="2"/>
        <v>569838.19008486</v>
      </c>
    </row>
    <row r="53" spans="1:5" ht="12.75">
      <c r="A53" s="8">
        <v>38</v>
      </c>
      <c r="B53" s="14">
        <f t="shared" si="3"/>
        <v>569838.19008486</v>
      </c>
      <c r="C53" s="14">
        <f t="shared" si="0"/>
        <v>3086.6235296263253</v>
      </c>
      <c r="D53" s="14">
        <f t="shared" si="1"/>
        <v>982.9451685049512</v>
      </c>
      <c r="E53" s="14">
        <f t="shared" si="2"/>
        <v>568855.244916355</v>
      </c>
    </row>
    <row r="54" spans="1:5" ht="12.75">
      <c r="A54" s="8">
        <v>39</v>
      </c>
      <c r="B54" s="15">
        <f t="shared" si="3"/>
        <v>568855.244916355</v>
      </c>
      <c r="C54" s="15">
        <f t="shared" si="0"/>
        <v>3081.2992432969227</v>
      </c>
      <c r="D54" s="15">
        <f t="shared" si="1"/>
        <v>988.2694548343538</v>
      </c>
      <c r="E54" s="15">
        <f t="shared" si="2"/>
        <v>567866.9754615206</v>
      </c>
    </row>
    <row r="55" spans="1:5" ht="12.75">
      <c r="A55" s="8">
        <v>40</v>
      </c>
      <c r="B55" s="14">
        <f t="shared" si="3"/>
        <v>567866.9754615206</v>
      </c>
      <c r="C55" s="14">
        <f t="shared" si="0"/>
        <v>3075.9461170832365</v>
      </c>
      <c r="D55" s="14">
        <f t="shared" si="1"/>
        <v>993.62258104804</v>
      </c>
      <c r="E55" s="14">
        <f t="shared" si="2"/>
        <v>566873.3528804726</v>
      </c>
    </row>
    <row r="56" spans="1:5" ht="12.75">
      <c r="A56" s="8">
        <v>41</v>
      </c>
      <c r="B56" s="15">
        <f t="shared" si="3"/>
        <v>566873.3528804726</v>
      </c>
      <c r="C56" s="15">
        <f t="shared" si="0"/>
        <v>3070.5639947692266</v>
      </c>
      <c r="D56" s="15">
        <f t="shared" si="1"/>
        <v>999.0047033620499</v>
      </c>
      <c r="E56" s="15">
        <f t="shared" si="2"/>
        <v>565874.3481771105</v>
      </c>
    </row>
    <row r="57" spans="1:5" ht="12.75">
      <c r="A57" s="8">
        <v>42</v>
      </c>
      <c r="B57" s="14">
        <f t="shared" si="3"/>
        <v>565874.3481771105</v>
      </c>
      <c r="C57" s="14">
        <f t="shared" si="0"/>
        <v>3065.1527192926824</v>
      </c>
      <c r="D57" s="14">
        <f t="shared" si="1"/>
        <v>1004.4159788385941</v>
      </c>
      <c r="E57" s="14">
        <f t="shared" si="2"/>
        <v>564869.932198272</v>
      </c>
    </row>
    <row r="58" spans="1:5" ht="12.75">
      <c r="A58" s="8">
        <v>43</v>
      </c>
      <c r="B58" s="15">
        <f t="shared" si="3"/>
        <v>564869.932198272</v>
      </c>
      <c r="C58" s="15">
        <f t="shared" si="0"/>
        <v>3059.71213274064</v>
      </c>
      <c r="D58" s="15">
        <f t="shared" si="1"/>
        <v>1009.8565653906367</v>
      </c>
      <c r="E58" s="15">
        <f t="shared" si="2"/>
        <v>563860.0756328814</v>
      </c>
    </row>
    <row r="59" spans="1:5" ht="12.75">
      <c r="A59" s="8">
        <v>44</v>
      </c>
      <c r="B59" s="14">
        <f t="shared" si="3"/>
        <v>563860.0756328814</v>
      </c>
      <c r="C59" s="14">
        <f t="shared" si="0"/>
        <v>3054.242076344774</v>
      </c>
      <c r="D59" s="14">
        <f t="shared" si="1"/>
        <v>1015.3266217865025</v>
      </c>
      <c r="E59" s="14">
        <f t="shared" si="2"/>
        <v>562844.7490110949</v>
      </c>
    </row>
    <row r="60" spans="1:5" ht="12.75">
      <c r="A60" s="8">
        <v>45</v>
      </c>
      <c r="B60" s="15">
        <f t="shared" si="3"/>
        <v>562844.7490110949</v>
      </c>
      <c r="C60" s="15">
        <f t="shared" si="0"/>
        <v>3048.7423904767643</v>
      </c>
      <c r="D60" s="15">
        <f t="shared" si="1"/>
        <v>1020.8263076545122</v>
      </c>
      <c r="E60" s="15">
        <f t="shared" si="2"/>
        <v>561823.9227034404</v>
      </c>
    </row>
    <row r="61" spans="1:5" ht="12.75">
      <c r="A61" s="8">
        <v>46</v>
      </c>
      <c r="B61" s="14">
        <f t="shared" si="3"/>
        <v>561823.9227034404</v>
      </c>
      <c r="C61" s="14">
        <f t="shared" si="0"/>
        <v>3043.212914643636</v>
      </c>
      <c r="D61" s="14">
        <f t="shared" si="1"/>
        <v>1026.3557834876406</v>
      </c>
      <c r="E61" s="14">
        <f t="shared" si="2"/>
        <v>560797.5669199527</v>
      </c>
    </row>
    <row r="62" spans="1:5" ht="12.75">
      <c r="A62" s="8">
        <v>47</v>
      </c>
      <c r="B62" s="15">
        <f t="shared" si="3"/>
        <v>560797.5669199527</v>
      </c>
      <c r="C62" s="15">
        <f t="shared" si="0"/>
        <v>3037.6534874830777</v>
      </c>
      <c r="D62" s="15">
        <f t="shared" si="1"/>
        <v>1031.9152106481988</v>
      </c>
      <c r="E62" s="15">
        <f t="shared" si="2"/>
        <v>559765.6517093045</v>
      </c>
    </row>
    <row r="63" spans="1:5" ht="12.75">
      <c r="A63" s="7">
        <v>48</v>
      </c>
      <c r="B63" s="16">
        <f t="shared" si="3"/>
        <v>559765.6517093045</v>
      </c>
      <c r="C63" s="16">
        <f t="shared" si="0"/>
        <v>3032.063946758733</v>
      </c>
      <c r="D63" s="16">
        <f t="shared" si="1"/>
        <v>1037.5047513725435</v>
      </c>
      <c r="E63" s="16">
        <f t="shared" si="2"/>
        <v>558728.146957932</v>
      </c>
    </row>
    <row r="64" spans="1:5" ht="12.75">
      <c r="A64" s="8">
        <v>49</v>
      </c>
      <c r="B64" s="15">
        <f t="shared" si="3"/>
        <v>558728.146957932</v>
      </c>
      <c r="C64" s="15">
        <f t="shared" si="0"/>
        <v>3026.444129355465</v>
      </c>
      <c r="D64" s="15">
        <f t="shared" si="1"/>
        <v>1043.1245687758114</v>
      </c>
      <c r="E64" s="15">
        <f t="shared" si="2"/>
        <v>557685.0223891563</v>
      </c>
    </row>
    <row r="65" spans="1:5" ht="12.75">
      <c r="A65" s="8">
        <v>50</v>
      </c>
      <c r="B65" s="14">
        <f t="shared" si="3"/>
        <v>557685.0223891563</v>
      </c>
      <c r="C65" s="14">
        <f t="shared" si="0"/>
        <v>3020.7938712745963</v>
      </c>
      <c r="D65" s="14">
        <f t="shared" si="1"/>
        <v>1048.7748268566802</v>
      </c>
      <c r="E65" s="14">
        <f t="shared" si="2"/>
        <v>556636.2475622996</v>
      </c>
    </row>
    <row r="66" spans="1:5" ht="12.75">
      <c r="A66" s="8">
        <v>51</v>
      </c>
      <c r="B66" s="15">
        <f t="shared" si="3"/>
        <v>556636.2475622996</v>
      </c>
      <c r="C66" s="15">
        <f t="shared" si="0"/>
        <v>3015.113007629123</v>
      </c>
      <c r="D66" s="15">
        <f t="shared" si="1"/>
        <v>1054.4556905021536</v>
      </c>
      <c r="E66" s="15">
        <f t="shared" si="2"/>
        <v>555581.7918717974</v>
      </c>
    </row>
    <row r="67" spans="1:5" ht="12.75">
      <c r="A67" s="8">
        <v>52</v>
      </c>
      <c r="B67" s="14">
        <f t="shared" si="3"/>
        <v>555581.7918717974</v>
      </c>
      <c r="C67" s="14">
        <f t="shared" si="0"/>
        <v>3009.4013726389026</v>
      </c>
      <c r="D67" s="14">
        <f t="shared" si="1"/>
        <v>1060.167325492374</v>
      </c>
      <c r="E67" s="14">
        <f t="shared" si="2"/>
        <v>554521.624546305</v>
      </c>
    </row>
    <row r="68" spans="1:5" ht="12.75">
      <c r="A68" s="8">
        <v>53</v>
      </c>
      <c r="B68" s="15">
        <f t="shared" si="3"/>
        <v>554521.624546305</v>
      </c>
      <c r="C68" s="15">
        <f t="shared" si="0"/>
        <v>3003.658799625819</v>
      </c>
      <c r="D68" s="15">
        <f t="shared" si="1"/>
        <v>1065.9098985054575</v>
      </c>
      <c r="E68" s="15">
        <f t="shared" si="2"/>
        <v>553455.7146477996</v>
      </c>
    </row>
    <row r="69" spans="1:5" ht="12.75">
      <c r="A69" s="8">
        <v>54</v>
      </c>
      <c r="B69" s="14">
        <f t="shared" si="3"/>
        <v>553455.7146477996</v>
      </c>
      <c r="C69" s="14">
        <f t="shared" si="0"/>
        <v>2997.8851210089147</v>
      </c>
      <c r="D69" s="14">
        <f t="shared" si="1"/>
        <v>1071.6835771223618</v>
      </c>
      <c r="E69" s="14">
        <f t="shared" si="2"/>
        <v>552384.0310706772</v>
      </c>
    </row>
    <row r="70" spans="1:5" ht="12.75">
      <c r="A70" s="8">
        <v>55</v>
      </c>
      <c r="B70" s="15">
        <f t="shared" si="3"/>
        <v>552384.0310706772</v>
      </c>
      <c r="C70" s="15">
        <f t="shared" si="0"/>
        <v>2992.080168299502</v>
      </c>
      <c r="D70" s="15">
        <f t="shared" si="1"/>
        <v>1077.4885298317745</v>
      </c>
      <c r="E70" s="15">
        <f t="shared" si="2"/>
        <v>551306.5425408455</v>
      </c>
    </row>
    <row r="71" spans="1:5" ht="12.75">
      <c r="A71" s="8">
        <v>56</v>
      </c>
      <c r="B71" s="14">
        <f t="shared" si="3"/>
        <v>551306.5425408455</v>
      </c>
      <c r="C71" s="14">
        <f t="shared" si="0"/>
        <v>2986.243772096246</v>
      </c>
      <c r="D71" s="14">
        <f t="shared" si="1"/>
        <v>1083.3249260350303</v>
      </c>
      <c r="E71" s="14">
        <f t="shared" si="2"/>
        <v>550223.2176148104</v>
      </c>
    </row>
    <row r="72" spans="1:5" ht="12.75">
      <c r="A72" s="8">
        <v>57</v>
      </c>
      <c r="B72" s="15">
        <f t="shared" si="3"/>
        <v>550223.2176148104</v>
      </c>
      <c r="C72" s="15">
        <f t="shared" si="0"/>
        <v>2980.375762080223</v>
      </c>
      <c r="D72" s="15">
        <f t="shared" si="1"/>
        <v>1089.1929360510535</v>
      </c>
      <c r="E72" s="15">
        <f t="shared" si="2"/>
        <v>549134.0246787594</v>
      </c>
    </row>
    <row r="73" spans="1:5" ht="12.75">
      <c r="A73" s="8">
        <v>58</v>
      </c>
      <c r="B73" s="14">
        <f t="shared" si="3"/>
        <v>549134.0246787594</v>
      </c>
      <c r="C73" s="14">
        <f t="shared" si="0"/>
        <v>2974.4759670099465</v>
      </c>
      <c r="D73" s="14">
        <f t="shared" si="1"/>
        <v>1095.09273112133</v>
      </c>
      <c r="E73" s="14">
        <f t="shared" si="2"/>
        <v>548038.931947638</v>
      </c>
    </row>
    <row r="74" spans="1:5" ht="12.75">
      <c r="A74" s="8">
        <v>59</v>
      </c>
      <c r="B74" s="15">
        <f t="shared" si="3"/>
        <v>548038.931947638</v>
      </c>
      <c r="C74" s="15">
        <f t="shared" si="0"/>
        <v>2968.5442147163726</v>
      </c>
      <c r="D74" s="15">
        <f t="shared" si="1"/>
        <v>1101.024483414904</v>
      </c>
      <c r="E74" s="15">
        <f t="shared" si="2"/>
        <v>546937.9074642231</v>
      </c>
    </row>
    <row r="75" spans="1:5" ht="12.75">
      <c r="A75" s="7">
        <v>60</v>
      </c>
      <c r="B75" s="16">
        <f t="shared" si="3"/>
        <v>546937.9074642231</v>
      </c>
      <c r="C75" s="16">
        <f t="shared" si="0"/>
        <v>2962.5803320978753</v>
      </c>
      <c r="D75" s="16">
        <f t="shared" si="1"/>
        <v>1106.9883660334012</v>
      </c>
      <c r="E75" s="16">
        <f t="shared" si="2"/>
        <v>545830.9190981897</v>
      </c>
    </row>
    <row r="76" spans="1:5" ht="12.75">
      <c r="A76" s="8">
        <v>61</v>
      </c>
      <c r="B76" s="15">
        <f t="shared" si="3"/>
        <v>545830.9190981897</v>
      </c>
      <c r="C76" s="15">
        <f t="shared" si="0"/>
        <v>2956.584145115194</v>
      </c>
      <c r="D76" s="15">
        <f t="shared" si="1"/>
        <v>1112.9845530160824</v>
      </c>
      <c r="E76" s="15">
        <f t="shared" si="2"/>
        <v>544717.9345451735</v>
      </c>
    </row>
    <row r="77" spans="1:5" ht="12.75">
      <c r="A77" s="8">
        <v>62</v>
      </c>
      <c r="B77" s="14">
        <f t="shared" si="3"/>
        <v>544717.9345451735</v>
      </c>
      <c r="C77" s="14">
        <f t="shared" si="0"/>
        <v>2950.5554787863566</v>
      </c>
      <c r="D77" s="14">
        <f t="shared" si="1"/>
        <v>1119.01321934492</v>
      </c>
      <c r="E77" s="14">
        <f t="shared" si="2"/>
        <v>543598.9213258286</v>
      </c>
    </row>
    <row r="78" spans="1:5" ht="12.75">
      <c r="A78" s="8">
        <v>63</v>
      </c>
      <c r="B78" s="15">
        <f t="shared" si="3"/>
        <v>543598.9213258286</v>
      </c>
      <c r="C78" s="15">
        <f t="shared" si="0"/>
        <v>2944.494157181572</v>
      </c>
      <c r="D78" s="15">
        <f t="shared" si="1"/>
        <v>1125.0745409497044</v>
      </c>
      <c r="E78" s="15">
        <f t="shared" si="2"/>
        <v>542473.846784879</v>
      </c>
    </row>
    <row r="79" spans="1:5" ht="12.75">
      <c r="A79" s="8">
        <v>64</v>
      </c>
      <c r="B79" s="14">
        <f t="shared" si="3"/>
        <v>542473.846784879</v>
      </c>
      <c r="C79" s="14">
        <f t="shared" si="0"/>
        <v>2938.400003418095</v>
      </c>
      <c r="D79" s="14">
        <f t="shared" si="1"/>
        <v>1131.1686947131816</v>
      </c>
      <c r="E79" s="14">
        <f t="shared" si="2"/>
        <v>541342.6780901658</v>
      </c>
    </row>
    <row r="80" spans="1:5" ht="12.75">
      <c r="A80" s="8">
        <v>65</v>
      </c>
      <c r="B80" s="15">
        <f t="shared" si="3"/>
        <v>541342.6780901658</v>
      </c>
      <c r="C80" s="15">
        <f aca="true" t="shared" si="4" ref="C80:C143">+B80*$C$10/12</f>
        <v>2932.272839655065</v>
      </c>
      <c r="D80" s="15">
        <f aca="true" t="shared" si="5" ref="D80:D143">+$C$9-C80</f>
        <v>1137.2958584762114</v>
      </c>
      <c r="E80" s="15">
        <f aca="true" t="shared" si="6" ref="E80:E143">+B80-D80</f>
        <v>540205.3822316896</v>
      </c>
    </row>
    <row r="81" spans="1:5" ht="12.75">
      <c r="A81" s="8">
        <v>66</v>
      </c>
      <c r="B81" s="14">
        <f aca="true" t="shared" si="7" ref="B81:B144">+E80</f>
        <v>540205.3822316896</v>
      </c>
      <c r="C81" s="14">
        <f t="shared" si="4"/>
        <v>2926.112487088319</v>
      </c>
      <c r="D81" s="14">
        <f t="shared" si="5"/>
        <v>1143.4562110429574</v>
      </c>
      <c r="E81" s="14">
        <f t="shared" si="6"/>
        <v>539061.9260206467</v>
      </c>
    </row>
    <row r="82" spans="1:5" ht="12.75">
      <c r="A82" s="8">
        <v>67</v>
      </c>
      <c r="B82" s="15">
        <f t="shared" si="7"/>
        <v>539061.9260206467</v>
      </c>
      <c r="C82" s="15">
        <f t="shared" si="4"/>
        <v>2919.9187659451695</v>
      </c>
      <c r="D82" s="15">
        <f t="shared" si="5"/>
        <v>1149.649932186107</v>
      </c>
      <c r="E82" s="15">
        <f t="shared" si="6"/>
        <v>537912.2760884606</v>
      </c>
    </row>
    <row r="83" spans="1:5" ht="12.75">
      <c r="A83" s="8">
        <v>68</v>
      </c>
      <c r="B83" s="14">
        <f t="shared" si="7"/>
        <v>537912.2760884606</v>
      </c>
      <c r="C83" s="14">
        <f t="shared" si="4"/>
        <v>2913.6914954791614</v>
      </c>
      <c r="D83" s="14">
        <f t="shared" si="5"/>
        <v>1155.877202652115</v>
      </c>
      <c r="E83" s="14">
        <f t="shared" si="6"/>
        <v>536756.3988858084</v>
      </c>
    </row>
    <row r="84" spans="1:5" ht="12.75">
      <c r="A84" s="8">
        <v>69</v>
      </c>
      <c r="B84" s="15">
        <f t="shared" si="7"/>
        <v>536756.3988858084</v>
      </c>
      <c r="C84" s="15">
        <f t="shared" si="4"/>
        <v>2907.4304939647955</v>
      </c>
      <c r="D84" s="15">
        <f t="shared" si="5"/>
        <v>1162.138204166481</v>
      </c>
      <c r="E84" s="15">
        <f t="shared" si="6"/>
        <v>535594.260681642</v>
      </c>
    </row>
    <row r="85" spans="1:5" ht="12.75">
      <c r="A85" s="8">
        <v>70</v>
      </c>
      <c r="B85" s="14">
        <f t="shared" si="7"/>
        <v>535594.260681642</v>
      </c>
      <c r="C85" s="14">
        <f t="shared" si="4"/>
        <v>2901.135578692227</v>
      </c>
      <c r="D85" s="14">
        <f t="shared" si="5"/>
        <v>1168.4331194390493</v>
      </c>
      <c r="E85" s="14">
        <f t="shared" si="6"/>
        <v>534425.8275622029</v>
      </c>
    </row>
    <row r="86" spans="1:5" ht="12.75">
      <c r="A86" s="8">
        <v>71</v>
      </c>
      <c r="B86" s="15">
        <f t="shared" si="7"/>
        <v>534425.8275622029</v>
      </c>
      <c r="C86" s="15">
        <f t="shared" si="4"/>
        <v>2894.806565961933</v>
      </c>
      <c r="D86" s="15">
        <f t="shared" si="5"/>
        <v>1174.7621321693437</v>
      </c>
      <c r="E86" s="15">
        <f t="shared" si="6"/>
        <v>533251.0654300336</v>
      </c>
    </row>
    <row r="87" spans="1:5" ht="12.75">
      <c r="A87" s="7">
        <v>72</v>
      </c>
      <c r="B87" s="16">
        <f t="shared" si="7"/>
        <v>533251.0654300336</v>
      </c>
      <c r="C87" s="16">
        <f t="shared" si="4"/>
        <v>2888.4432710793485</v>
      </c>
      <c r="D87" s="16">
        <f t="shared" si="5"/>
        <v>1181.125427051928</v>
      </c>
      <c r="E87" s="16">
        <f t="shared" si="6"/>
        <v>532069.9400029817</v>
      </c>
    </row>
    <row r="88" spans="1:5" ht="12.75">
      <c r="A88" s="8">
        <v>73</v>
      </c>
      <c r="B88" s="15">
        <f t="shared" si="7"/>
        <v>532069.9400029817</v>
      </c>
      <c r="C88" s="15">
        <f t="shared" si="4"/>
        <v>2882.045508349484</v>
      </c>
      <c r="D88" s="15">
        <f t="shared" si="5"/>
        <v>1187.5231897817926</v>
      </c>
      <c r="E88" s="15">
        <f t="shared" si="6"/>
        <v>530882.4168131999</v>
      </c>
    </row>
    <row r="89" spans="1:5" ht="12.75">
      <c r="A89" s="8">
        <v>74</v>
      </c>
      <c r="B89" s="14">
        <f t="shared" si="7"/>
        <v>530882.4168131999</v>
      </c>
      <c r="C89" s="14">
        <f t="shared" si="4"/>
        <v>2875.6130910714996</v>
      </c>
      <c r="D89" s="14">
        <f t="shared" si="5"/>
        <v>1193.9556070597769</v>
      </c>
      <c r="E89" s="14">
        <f t="shared" si="6"/>
        <v>529688.4612061401</v>
      </c>
    </row>
    <row r="90" spans="1:5" ht="12.75">
      <c r="A90" s="8">
        <v>75</v>
      </c>
      <c r="B90" s="15">
        <f t="shared" si="7"/>
        <v>529688.4612061401</v>
      </c>
      <c r="C90" s="15">
        <f t="shared" si="4"/>
        <v>2869.145831533259</v>
      </c>
      <c r="D90" s="15">
        <f t="shared" si="5"/>
        <v>1200.4228665980177</v>
      </c>
      <c r="E90" s="15">
        <f t="shared" si="6"/>
        <v>528488.0383395421</v>
      </c>
    </row>
    <row r="91" spans="1:5" ht="12.75">
      <c r="A91" s="8">
        <v>76</v>
      </c>
      <c r="B91" s="14">
        <f t="shared" si="7"/>
        <v>528488.0383395421</v>
      </c>
      <c r="C91" s="14">
        <f t="shared" si="4"/>
        <v>2862.643541005853</v>
      </c>
      <c r="D91" s="14">
        <f t="shared" si="5"/>
        <v>1206.9251571254235</v>
      </c>
      <c r="E91" s="14">
        <f t="shared" si="6"/>
        <v>527281.1131824167</v>
      </c>
    </row>
    <row r="92" spans="1:5" ht="12.75">
      <c r="A92" s="8">
        <v>77</v>
      </c>
      <c r="B92" s="15">
        <f t="shared" si="7"/>
        <v>527281.1131824167</v>
      </c>
      <c r="C92" s="15">
        <f t="shared" si="4"/>
        <v>2856.10602973809</v>
      </c>
      <c r="D92" s="15">
        <f t="shared" si="5"/>
        <v>1213.4626683931865</v>
      </c>
      <c r="E92" s="15">
        <f t="shared" si="6"/>
        <v>526067.6505140235</v>
      </c>
    </row>
    <row r="93" spans="1:5" ht="12.75">
      <c r="A93" s="8">
        <v>78</v>
      </c>
      <c r="B93" s="14">
        <f t="shared" si="7"/>
        <v>526067.6505140235</v>
      </c>
      <c r="C93" s="14">
        <f t="shared" si="4"/>
        <v>2849.5331069509607</v>
      </c>
      <c r="D93" s="14">
        <f t="shared" si="5"/>
        <v>1220.0355911803158</v>
      </c>
      <c r="E93" s="14">
        <f t="shared" si="6"/>
        <v>524847.6149228432</v>
      </c>
    </row>
    <row r="94" spans="1:5" ht="12.75">
      <c r="A94" s="8">
        <v>79</v>
      </c>
      <c r="B94" s="15">
        <f t="shared" si="7"/>
        <v>524847.6149228432</v>
      </c>
      <c r="C94" s="15">
        <f t="shared" si="4"/>
        <v>2842.924580832067</v>
      </c>
      <c r="D94" s="15">
        <f t="shared" si="5"/>
        <v>1226.6441172992095</v>
      </c>
      <c r="E94" s="15">
        <f t="shared" si="6"/>
        <v>523620.97080554394</v>
      </c>
    </row>
    <row r="95" spans="1:5" ht="12.75">
      <c r="A95" s="8">
        <v>80</v>
      </c>
      <c r="B95" s="14">
        <f t="shared" si="7"/>
        <v>523620.97080554394</v>
      </c>
      <c r="C95" s="14">
        <f t="shared" si="4"/>
        <v>2836.28025853003</v>
      </c>
      <c r="D95" s="14">
        <f t="shared" si="5"/>
        <v>1233.2884396012464</v>
      </c>
      <c r="E95" s="14">
        <f t="shared" si="6"/>
        <v>522387.6823659427</v>
      </c>
    </row>
    <row r="96" spans="1:5" ht="12.75">
      <c r="A96" s="8">
        <v>81</v>
      </c>
      <c r="B96" s="15">
        <f t="shared" si="7"/>
        <v>522387.6823659427</v>
      </c>
      <c r="C96" s="15">
        <f t="shared" si="4"/>
        <v>2829.599946148856</v>
      </c>
      <c r="D96" s="15">
        <f t="shared" si="5"/>
        <v>1239.9687519824206</v>
      </c>
      <c r="E96" s="15">
        <f t="shared" si="6"/>
        <v>521147.71361396025</v>
      </c>
    </row>
    <row r="97" spans="1:5" ht="12.75">
      <c r="A97" s="8">
        <v>82</v>
      </c>
      <c r="B97" s="14">
        <f t="shared" si="7"/>
        <v>521147.71361396025</v>
      </c>
      <c r="C97" s="14">
        <f t="shared" si="4"/>
        <v>2822.8834487422846</v>
      </c>
      <c r="D97" s="14">
        <f t="shared" si="5"/>
        <v>1246.685249388992</v>
      </c>
      <c r="E97" s="14">
        <f t="shared" si="6"/>
        <v>519901.0283645713</v>
      </c>
    </row>
    <row r="98" spans="1:5" ht="12.75">
      <c r="A98" s="8">
        <v>83</v>
      </c>
      <c r="B98" s="15">
        <f t="shared" si="7"/>
        <v>519901.0283645713</v>
      </c>
      <c r="C98" s="15">
        <f t="shared" si="4"/>
        <v>2816.1305703080943</v>
      </c>
      <c r="D98" s="15">
        <f t="shared" si="5"/>
        <v>1253.4381278231822</v>
      </c>
      <c r="E98" s="15">
        <f t="shared" si="6"/>
        <v>518647.5902367481</v>
      </c>
    </row>
    <row r="99" spans="1:5" ht="12.75">
      <c r="A99" s="7">
        <v>84</v>
      </c>
      <c r="B99" s="16">
        <f t="shared" si="7"/>
        <v>518647.5902367481</v>
      </c>
      <c r="C99" s="16">
        <f t="shared" si="4"/>
        <v>2809.341113782386</v>
      </c>
      <c r="D99" s="16">
        <f t="shared" si="5"/>
        <v>1260.2275843488906</v>
      </c>
      <c r="E99" s="16">
        <f t="shared" si="6"/>
        <v>517387.3626523992</v>
      </c>
    </row>
    <row r="100" spans="1:5" ht="12.75">
      <c r="A100" s="8">
        <v>85</v>
      </c>
      <c r="B100" s="15">
        <f t="shared" si="7"/>
        <v>517387.3626523992</v>
      </c>
      <c r="C100" s="15">
        <f t="shared" si="4"/>
        <v>2802.514881033829</v>
      </c>
      <c r="D100" s="15">
        <f t="shared" si="5"/>
        <v>1267.0538170974473</v>
      </c>
      <c r="E100" s="15">
        <f t="shared" si="6"/>
        <v>516120.3088353018</v>
      </c>
    </row>
    <row r="101" spans="1:5" ht="12.75">
      <c r="A101" s="8">
        <v>86</v>
      </c>
      <c r="B101" s="14">
        <f t="shared" si="7"/>
        <v>516120.3088353018</v>
      </c>
      <c r="C101" s="14">
        <f t="shared" si="4"/>
        <v>2795.6516728578845</v>
      </c>
      <c r="D101" s="14">
        <f t="shared" si="5"/>
        <v>1273.917025273392</v>
      </c>
      <c r="E101" s="14">
        <f t="shared" si="6"/>
        <v>514846.3918100284</v>
      </c>
    </row>
    <row r="102" spans="1:5" ht="12.75">
      <c r="A102" s="8">
        <v>87</v>
      </c>
      <c r="B102" s="15">
        <f t="shared" si="7"/>
        <v>514846.3918100284</v>
      </c>
      <c r="C102" s="15">
        <f t="shared" si="4"/>
        <v>2788.7512889709874</v>
      </c>
      <c r="D102" s="15">
        <f t="shared" si="5"/>
        <v>1280.8174091602891</v>
      </c>
      <c r="E102" s="15">
        <f t="shared" si="6"/>
        <v>513565.5744008681</v>
      </c>
    </row>
    <row r="103" spans="1:5" ht="12.75">
      <c r="A103" s="8">
        <v>88</v>
      </c>
      <c r="B103" s="14">
        <f t="shared" si="7"/>
        <v>513565.5744008681</v>
      </c>
      <c r="C103" s="14">
        <f t="shared" si="4"/>
        <v>2781.813528004702</v>
      </c>
      <c r="D103" s="14">
        <f t="shared" si="5"/>
        <v>1287.7551701265743</v>
      </c>
      <c r="E103" s="14">
        <f t="shared" si="6"/>
        <v>512277.81923074153</v>
      </c>
    </row>
    <row r="104" spans="1:5" ht="12.75">
      <c r="A104" s="8">
        <v>89</v>
      </c>
      <c r="B104" s="15">
        <f t="shared" si="7"/>
        <v>512277.81923074153</v>
      </c>
      <c r="C104" s="15">
        <f t="shared" si="4"/>
        <v>2774.83818749985</v>
      </c>
      <c r="D104" s="15">
        <f t="shared" si="5"/>
        <v>1294.7305106314266</v>
      </c>
      <c r="E104" s="15">
        <f t="shared" si="6"/>
        <v>510983.0887201101</v>
      </c>
    </row>
    <row r="105" spans="1:5" ht="12.75">
      <c r="A105" s="8">
        <v>90</v>
      </c>
      <c r="B105" s="14">
        <f t="shared" si="7"/>
        <v>510983.0887201101</v>
      </c>
      <c r="C105" s="14">
        <f t="shared" si="4"/>
        <v>2767.8250639005964</v>
      </c>
      <c r="D105" s="14">
        <f t="shared" si="5"/>
        <v>1301.74363423068</v>
      </c>
      <c r="E105" s="14">
        <f t="shared" si="6"/>
        <v>509681.34508587944</v>
      </c>
    </row>
    <row r="106" spans="1:5" ht="12.75">
      <c r="A106" s="8">
        <v>91</v>
      </c>
      <c r="B106" s="15">
        <f t="shared" si="7"/>
        <v>509681.34508587944</v>
      </c>
      <c r="C106" s="15">
        <f t="shared" si="4"/>
        <v>2760.773952548514</v>
      </c>
      <c r="D106" s="15">
        <f t="shared" si="5"/>
        <v>1308.7947455827625</v>
      </c>
      <c r="E106" s="15">
        <f t="shared" si="6"/>
        <v>508372.5503402967</v>
      </c>
    </row>
    <row r="107" spans="1:5" ht="12.75">
      <c r="A107" s="8">
        <v>92</v>
      </c>
      <c r="B107" s="14">
        <f t="shared" si="7"/>
        <v>508372.5503402967</v>
      </c>
      <c r="C107" s="14">
        <f t="shared" si="4"/>
        <v>2753.6846476766073</v>
      </c>
      <c r="D107" s="14">
        <f t="shared" si="5"/>
        <v>1315.8840504546693</v>
      </c>
      <c r="E107" s="14">
        <f t="shared" si="6"/>
        <v>507056.66628984205</v>
      </c>
    </row>
    <row r="108" spans="1:5" ht="12.75">
      <c r="A108" s="8">
        <v>93</v>
      </c>
      <c r="B108" s="15">
        <f t="shared" si="7"/>
        <v>507056.66628984205</v>
      </c>
      <c r="C108" s="15">
        <f t="shared" si="4"/>
        <v>2746.556942403311</v>
      </c>
      <c r="D108" s="15">
        <f t="shared" si="5"/>
        <v>1323.0117557279655</v>
      </c>
      <c r="E108" s="15">
        <f t="shared" si="6"/>
        <v>505733.65453411406</v>
      </c>
    </row>
    <row r="109" spans="1:5" ht="12.75">
      <c r="A109" s="8">
        <v>94</v>
      </c>
      <c r="B109" s="14">
        <f t="shared" si="7"/>
        <v>505733.65453411406</v>
      </c>
      <c r="C109" s="14">
        <f t="shared" si="4"/>
        <v>2739.3906287264513</v>
      </c>
      <c r="D109" s="14">
        <f t="shared" si="5"/>
        <v>1330.1780694048252</v>
      </c>
      <c r="E109" s="14">
        <f t="shared" si="6"/>
        <v>504403.4764647092</v>
      </c>
    </row>
    <row r="110" spans="1:5" ht="12.75">
      <c r="A110" s="8">
        <v>95</v>
      </c>
      <c r="B110" s="15">
        <f t="shared" si="7"/>
        <v>504403.4764647092</v>
      </c>
      <c r="C110" s="15">
        <f t="shared" si="4"/>
        <v>2732.185497517175</v>
      </c>
      <c r="D110" s="15">
        <f t="shared" si="5"/>
        <v>1337.3832006141015</v>
      </c>
      <c r="E110" s="15">
        <f t="shared" si="6"/>
        <v>503066.09326409514</v>
      </c>
    </row>
    <row r="111" spans="1:5" ht="12.75">
      <c r="A111" s="7">
        <v>96</v>
      </c>
      <c r="B111" s="16">
        <f t="shared" si="7"/>
        <v>503066.09326409514</v>
      </c>
      <c r="C111" s="16">
        <f t="shared" si="4"/>
        <v>2724.9413385138487</v>
      </c>
      <c r="D111" s="16">
        <f t="shared" si="5"/>
        <v>1344.6273596174278</v>
      </c>
      <c r="E111" s="16">
        <f t="shared" si="6"/>
        <v>501721.4659044777</v>
      </c>
    </row>
    <row r="112" spans="1:5" ht="12.75">
      <c r="A112" s="8">
        <v>97</v>
      </c>
      <c r="B112" s="15">
        <f t="shared" si="7"/>
        <v>501721.4659044777</v>
      </c>
      <c r="C112" s="15">
        <f t="shared" si="4"/>
        <v>2717.6579403159208</v>
      </c>
      <c r="D112" s="15">
        <f t="shared" si="5"/>
        <v>1351.9107578153557</v>
      </c>
      <c r="E112" s="15">
        <f t="shared" si="6"/>
        <v>500369.55514666234</v>
      </c>
    </row>
    <row r="113" spans="1:5" ht="12.75">
      <c r="A113" s="8">
        <v>98</v>
      </c>
      <c r="B113" s="14">
        <f t="shared" si="7"/>
        <v>500369.55514666234</v>
      </c>
      <c r="C113" s="14">
        <f t="shared" si="4"/>
        <v>2710.3350903777546</v>
      </c>
      <c r="D113" s="14">
        <f t="shared" si="5"/>
        <v>1359.233607753522</v>
      </c>
      <c r="E113" s="14">
        <f t="shared" si="6"/>
        <v>499010.3215389088</v>
      </c>
    </row>
    <row r="114" spans="1:5" ht="12.75">
      <c r="A114" s="8">
        <v>99</v>
      </c>
      <c r="B114" s="15">
        <f t="shared" si="7"/>
        <v>499010.3215389088</v>
      </c>
      <c r="C114" s="15">
        <f t="shared" si="4"/>
        <v>2702.972575002423</v>
      </c>
      <c r="D114" s="15">
        <f t="shared" si="5"/>
        <v>1366.5961231288534</v>
      </c>
      <c r="E114" s="15">
        <f t="shared" si="6"/>
        <v>497643.72541578</v>
      </c>
    </row>
    <row r="115" spans="1:5" ht="12.75">
      <c r="A115" s="8">
        <v>100</v>
      </c>
      <c r="B115" s="14">
        <f t="shared" si="7"/>
        <v>497643.72541578</v>
      </c>
      <c r="C115" s="14">
        <f t="shared" si="4"/>
        <v>2695.570179335475</v>
      </c>
      <c r="D115" s="14">
        <f t="shared" si="5"/>
        <v>1373.9985187958014</v>
      </c>
      <c r="E115" s="14">
        <f t="shared" si="6"/>
        <v>496269.72689698415</v>
      </c>
    </row>
    <row r="116" spans="1:5" ht="12.75">
      <c r="A116" s="8">
        <v>101</v>
      </c>
      <c r="B116" s="15">
        <f t="shared" si="7"/>
        <v>496269.72689698415</v>
      </c>
      <c r="C116" s="15">
        <f t="shared" si="4"/>
        <v>2688.1276873586644</v>
      </c>
      <c r="D116" s="15">
        <f t="shared" si="5"/>
        <v>1381.4410107726121</v>
      </c>
      <c r="E116" s="15">
        <f t="shared" si="6"/>
        <v>494888.28588621155</v>
      </c>
    </row>
    <row r="117" spans="1:5" ht="12.75">
      <c r="A117" s="8">
        <v>102</v>
      </c>
      <c r="B117" s="14">
        <f t="shared" si="7"/>
        <v>494888.28588621155</v>
      </c>
      <c r="C117" s="14">
        <f t="shared" si="4"/>
        <v>2680.644881883646</v>
      </c>
      <c r="D117" s="14">
        <f t="shared" si="5"/>
        <v>1388.9238162476304</v>
      </c>
      <c r="E117" s="14">
        <f t="shared" si="6"/>
        <v>493499.36206996394</v>
      </c>
    </row>
    <row r="118" spans="1:5" ht="12.75">
      <c r="A118" s="8">
        <v>103</v>
      </c>
      <c r="B118" s="15">
        <f t="shared" si="7"/>
        <v>493499.36206996394</v>
      </c>
      <c r="C118" s="15">
        <f t="shared" si="4"/>
        <v>2673.1215445456382</v>
      </c>
      <c r="D118" s="15">
        <f t="shared" si="5"/>
        <v>1396.4471535856383</v>
      </c>
      <c r="E118" s="15">
        <f t="shared" si="6"/>
        <v>492102.91491637833</v>
      </c>
    </row>
    <row r="119" spans="1:5" ht="12.75">
      <c r="A119" s="8">
        <v>104</v>
      </c>
      <c r="B119" s="14">
        <f t="shared" si="7"/>
        <v>492102.91491637833</v>
      </c>
      <c r="C119" s="14">
        <f t="shared" si="4"/>
        <v>2665.5574557970494</v>
      </c>
      <c r="D119" s="14">
        <f t="shared" si="5"/>
        <v>1404.011242334227</v>
      </c>
      <c r="E119" s="14">
        <f t="shared" si="6"/>
        <v>490698.9036740441</v>
      </c>
    </row>
    <row r="120" spans="1:5" ht="12.75">
      <c r="A120" s="8">
        <v>105</v>
      </c>
      <c r="B120" s="15">
        <f t="shared" si="7"/>
        <v>490698.9036740441</v>
      </c>
      <c r="C120" s="15">
        <f t="shared" si="4"/>
        <v>2657.9523949010722</v>
      </c>
      <c r="D120" s="15">
        <f t="shared" si="5"/>
        <v>1411.6163032302043</v>
      </c>
      <c r="E120" s="15">
        <f t="shared" si="6"/>
        <v>489287.2873708139</v>
      </c>
    </row>
    <row r="121" spans="1:5" ht="12.75">
      <c r="A121" s="8">
        <v>106</v>
      </c>
      <c r="B121" s="14">
        <f t="shared" si="7"/>
        <v>489287.2873708139</v>
      </c>
      <c r="C121" s="14">
        <f t="shared" si="4"/>
        <v>2650.306139925242</v>
      </c>
      <c r="D121" s="14">
        <f t="shared" si="5"/>
        <v>1419.2625582060346</v>
      </c>
      <c r="E121" s="14">
        <f t="shared" si="6"/>
        <v>487868.02481260785</v>
      </c>
    </row>
    <row r="122" spans="1:5" ht="12.75">
      <c r="A122" s="8">
        <v>107</v>
      </c>
      <c r="B122" s="15">
        <f t="shared" si="7"/>
        <v>487868.02481260785</v>
      </c>
      <c r="C122" s="15">
        <f t="shared" si="4"/>
        <v>2642.6184677349593</v>
      </c>
      <c r="D122" s="15">
        <f t="shared" si="5"/>
        <v>1426.9502303963172</v>
      </c>
      <c r="E122" s="15">
        <f t="shared" si="6"/>
        <v>486441.07458221156</v>
      </c>
    </row>
    <row r="123" spans="1:6" ht="12.75">
      <c r="A123" s="7">
        <v>108</v>
      </c>
      <c r="B123" s="16">
        <f t="shared" si="7"/>
        <v>486441.07458221156</v>
      </c>
      <c r="C123" s="16">
        <f t="shared" si="4"/>
        <v>2634.8891539869796</v>
      </c>
      <c r="D123" s="16">
        <f t="shared" si="5"/>
        <v>1434.6795441442969</v>
      </c>
      <c r="E123" s="16">
        <f t="shared" si="6"/>
        <v>485006.39503806725</v>
      </c>
      <c r="F123" s="1"/>
    </row>
    <row r="124" spans="1:5" ht="12.75">
      <c r="A124" s="8">
        <v>109</v>
      </c>
      <c r="B124" s="15">
        <f t="shared" si="7"/>
        <v>485006.39503806725</v>
      </c>
      <c r="C124" s="15">
        <f t="shared" si="4"/>
        <v>2627.1179731228644</v>
      </c>
      <c r="D124" s="15">
        <f t="shared" si="5"/>
        <v>1442.450725008412</v>
      </c>
      <c r="E124" s="15">
        <f t="shared" si="6"/>
        <v>483563.94431305886</v>
      </c>
    </row>
    <row r="125" spans="1:5" ht="12.75">
      <c r="A125" s="8">
        <v>110</v>
      </c>
      <c r="B125" s="14">
        <f t="shared" si="7"/>
        <v>483563.94431305886</v>
      </c>
      <c r="C125" s="14">
        <f t="shared" si="4"/>
        <v>2619.304698362402</v>
      </c>
      <c r="D125" s="14">
        <f t="shared" si="5"/>
        <v>1450.2639997688743</v>
      </c>
      <c r="E125" s="14">
        <f t="shared" si="6"/>
        <v>482113.68031329</v>
      </c>
    </row>
    <row r="126" spans="1:5" ht="12.75">
      <c r="A126" s="8">
        <v>111</v>
      </c>
      <c r="B126" s="15">
        <f t="shared" si="7"/>
        <v>482113.68031329</v>
      </c>
      <c r="C126" s="15">
        <f t="shared" si="4"/>
        <v>2611.4491016969873</v>
      </c>
      <c r="D126" s="15">
        <f t="shared" si="5"/>
        <v>1458.1195964342892</v>
      </c>
      <c r="E126" s="15">
        <f t="shared" si="6"/>
        <v>480655.5607168557</v>
      </c>
    </row>
    <row r="127" spans="1:5" ht="12.75">
      <c r="A127" s="8">
        <v>112</v>
      </c>
      <c r="B127" s="14">
        <f t="shared" si="7"/>
        <v>480655.5607168557</v>
      </c>
      <c r="C127" s="14">
        <f t="shared" si="4"/>
        <v>2603.5509538829683</v>
      </c>
      <c r="D127" s="14">
        <f t="shared" si="5"/>
        <v>1466.0177442483082</v>
      </c>
      <c r="E127" s="14">
        <f t="shared" si="6"/>
        <v>479189.54297260736</v>
      </c>
    </row>
    <row r="128" spans="1:5" ht="12.75">
      <c r="A128" s="8">
        <v>113</v>
      </c>
      <c r="B128" s="15">
        <f t="shared" si="7"/>
        <v>479189.54297260736</v>
      </c>
      <c r="C128" s="15">
        <f t="shared" si="4"/>
        <v>2595.610024434957</v>
      </c>
      <c r="D128" s="15">
        <f t="shared" si="5"/>
        <v>1473.9586736963197</v>
      </c>
      <c r="E128" s="15">
        <f t="shared" si="6"/>
        <v>477715.58429891104</v>
      </c>
    </row>
    <row r="129" spans="1:5" ht="12.75">
      <c r="A129" s="8">
        <v>114</v>
      </c>
      <c r="B129" s="14">
        <f t="shared" si="7"/>
        <v>477715.58429891104</v>
      </c>
      <c r="C129" s="14">
        <f t="shared" si="4"/>
        <v>2587.6260816191016</v>
      </c>
      <c r="D129" s="14">
        <f t="shared" si="5"/>
        <v>1481.942616512175</v>
      </c>
      <c r="E129" s="14">
        <f t="shared" si="6"/>
        <v>476233.64168239885</v>
      </c>
    </row>
    <row r="130" spans="1:5" ht="12.75">
      <c r="A130" s="8">
        <v>115</v>
      </c>
      <c r="B130" s="15">
        <f t="shared" si="7"/>
        <v>476233.64168239885</v>
      </c>
      <c r="C130" s="15">
        <f t="shared" si="4"/>
        <v>2579.598892446327</v>
      </c>
      <c r="D130" s="15">
        <f t="shared" si="5"/>
        <v>1489.9698056849493</v>
      </c>
      <c r="E130" s="15">
        <f t="shared" si="6"/>
        <v>474743.6718767139</v>
      </c>
    </row>
    <row r="131" spans="1:5" ht="12.75">
      <c r="A131" s="8">
        <v>116</v>
      </c>
      <c r="B131" s="14">
        <f t="shared" si="7"/>
        <v>474743.6718767139</v>
      </c>
      <c r="C131" s="14">
        <f t="shared" si="4"/>
        <v>2571.528222665534</v>
      </c>
      <c r="D131" s="14">
        <f t="shared" si="5"/>
        <v>1498.0404754657425</v>
      </c>
      <c r="E131" s="14">
        <f t="shared" si="6"/>
        <v>473245.63140124816</v>
      </c>
    </row>
    <row r="132" spans="1:5" ht="12.75">
      <c r="A132" s="8">
        <v>117</v>
      </c>
      <c r="B132" s="15">
        <f t="shared" si="7"/>
        <v>473245.63140124816</v>
      </c>
      <c r="C132" s="15">
        <f t="shared" si="4"/>
        <v>2563.4138367567607</v>
      </c>
      <c r="D132" s="15">
        <f t="shared" si="5"/>
        <v>1506.1548613745158</v>
      </c>
      <c r="E132" s="15">
        <f t="shared" si="6"/>
        <v>471739.47653987363</v>
      </c>
    </row>
    <row r="133" spans="1:5" ht="12.75">
      <c r="A133" s="8">
        <v>118</v>
      </c>
      <c r="B133" s="14">
        <f t="shared" si="7"/>
        <v>471739.47653987363</v>
      </c>
      <c r="C133" s="14">
        <f t="shared" si="4"/>
        <v>2555.2554979243155</v>
      </c>
      <c r="D133" s="14">
        <f t="shared" si="5"/>
        <v>1514.313200206961</v>
      </c>
      <c r="E133" s="14">
        <f t="shared" si="6"/>
        <v>470225.1633396667</v>
      </c>
    </row>
    <row r="134" spans="1:5" ht="12.75">
      <c r="A134" s="8">
        <v>119</v>
      </c>
      <c r="B134" s="15">
        <f t="shared" si="7"/>
        <v>470225.1633396667</v>
      </c>
      <c r="C134" s="15">
        <f t="shared" si="4"/>
        <v>2547.052968089861</v>
      </c>
      <c r="D134" s="15">
        <f t="shared" si="5"/>
        <v>1522.5157300414153</v>
      </c>
      <c r="E134" s="15">
        <f t="shared" si="6"/>
        <v>468702.64760962524</v>
      </c>
    </row>
    <row r="135" spans="1:5" ht="12.75">
      <c r="A135" s="7">
        <v>120</v>
      </c>
      <c r="B135" s="16">
        <f t="shared" si="7"/>
        <v>468702.64760962524</v>
      </c>
      <c r="C135" s="16">
        <f t="shared" si="4"/>
        <v>2538.80600788547</v>
      </c>
      <c r="D135" s="16">
        <f t="shared" si="5"/>
        <v>1530.7626902458064</v>
      </c>
      <c r="E135" s="16">
        <f t="shared" si="6"/>
        <v>467171.88491937943</v>
      </c>
    </row>
    <row r="136" spans="1:5" ht="12.75">
      <c r="A136" s="8">
        <v>121</v>
      </c>
      <c r="B136" s="15">
        <f t="shared" si="7"/>
        <v>467171.88491937943</v>
      </c>
      <c r="C136" s="15">
        <f t="shared" si="4"/>
        <v>2530.5143766466385</v>
      </c>
      <c r="D136" s="15">
        <f t="shared" si="5"/>
        <v>1539.054321484638</v>
      </c>
      <c r="E136" s="15">
        <f t="shared" si="6"/>
        <v>465632.8305978948</v>
      </c>
    </row>
    <row r="137" spans="1:5" ht="12.75">
      <c r="A137" s="8">
        <v>122</v>
      </c>
      <c r="B137" s="14">
        <f t="shared" si="7"/>
        <v>465632.8305978948</v>
      </c>
      <c r="C137" s="14">
        <f t="shared" si="4"/>
        <v>2522.1778324052634</v>
      </c>
      <c r="D137" s="14">
        <f t="shared" si="5"/>
        <v>1547.390865726013</v>
      </c>
      <c r="E137" s="14">
        <f t="shared" si="6"/>
        <v>464085.4397321688</v>
      </c>
    </row>
    <row r="138" spans="1:5" ht="12.75">
      <c r="A138" s="8">
        <v>123</v>
      </c>
      <c r="B138" s="15">
        <f t="shared" si="7"/>
        <v>464085.4397321688</v>
      </c>
      <c r="C138" s="15">
        <f t="shared" si="4"/>
        <v>2513.796131882581</v>
      </c>
      <c r="D138" s="15">
        <f t="shared" si="5"/>
        <v>1555.7725662486955</v>
      </c>
      <c r="E138" s="15">
        <f t="shared" si="6"/>
        <v>462529.6671659201</v>
      </c>
    </row>
    <row r="139" spans="1:5" ht="12.75">
      <c r="A139" s="8">
        <v>124</v>
      </c>
      <c r="B139" s="14">
        <f t="shared" si="7"/>
        <v>462529.6671659201</v>
      </c>
      <c r="C139" s="14">
        <f t="shared" si="4"/>
        <v>2505.369030482067</v>
      </c>
      <c r="D139" s="14">
        <f t="shared" si="5"/>
        <v>1564.1996676492095</v>
      </c>
      <c r="E139" s="14">
        <f t="shared" si="6"/>
        <v>460965.46749827085</v>
      </c>
    </row>
    <row r="140" spans="1:5" ht="12.75">
      <c r="A140" s="8">
        <v>125</v>
      </c>
      <c r="B140" s="15">
        <f t="shared" si="7"/>
        <v>460965.46749827085</v>
      </c>
      <c r="C140" s="15">
        <f t="shared" si="4"/>
        <v>2496.8962822823005</v>
      </c>
      <c r="D140" s="15">
        <f t="shared" si="5"/>
        <v>1572.672415848976</v>
      </c>
      <c r="E140" s="15">
        <f t="shared" si="6"/>
        <v>459392.79508242186</v>
      </c>
    </row>
    <row r="141" spans="1:5" ht="12.75">
      <c r="A141" s="8">
        <v>126</v>
      </c>
      <c r="B141" s="14">
        <f t="shared" si="7"/>
        <v>459392.79508242186</v>
      </c>
      <c r="C141" s="14">
        <f t="shared" si="4"/>
        <v>2488.377640029785</v>
      </c>
      <c r="D141" s="14">
        <f t="shared" si="5"/>
        <v>1581.1910581014913</v>
      </c>
      <c r="E141" s="14">
        <f t="shared" si="6"/>
        <v>457811.6040243204</v>
      </c>
    </row>
    <row r="142" spans="1:5" ht="12.75">
      <c r="A142" s="8">
        <v>127</v>
      </c>
      <c r="B142" s="15">
        <f t="shared" si="7"/>
        <v>457811.6040243204</v>
      </c>
      <c r="C142" s="15">
        <f t="shared" si="4"/>
        <v>2479.8128551317354</v>
      </c>
      <c r="D142" s="15">
        <f t="shared" si="5"/>
        <v>1589.755842999541</v>
      </c>
      <c r="E142" s="15">
        <f t="shared" si="6"/>
        <v>456221.8481813208</v>
      </c>
    </row>
    <row r="143" spans="1:5" ht="12.75">
      <c r="A143" s="8">
        <v>128</v>
      </c>
      <c r="B143" s="14">
        <f t="shared" si="7"/>
        <v>456221.8481813208</v>
      </c>
      <c r="C143" s="14">
        <f t="shared" si="4"/>
        <v>2471.2016776488213</v>
      </c>
      <c r="D143" s="14">
        <f t="shared" si="5"/>
        <v>1598.3670204824552</v>
      </c>
      <c r="E143" s="14">
        <f t="shared" si="6"/>
        <v>454623.4811608384</v>
      </c>
    </row>
    <row r="144" spans="1:5" ht="12.75">
      <c r="A144" s="8">
        <v>129</v>
      </c>
      <c r="B144" s="15">
        <f t="shared" si="7"/>
        <v>454623.4811608384</v>
      </c>
      <c r="C144" s="15">
        <f aca="true" t="shared" si="8" ref="C144:C207">+B144*$C$10/12</f>
        <v>2462.543856287875</v>
      </c>
      <c r="D144" s="15">
        <f aca="true" t="shared" si="9" ref="D144:D207">+$C$9-C144</f>
        <v>1607.0248418434016</v>
      </c>
      <c r="E144" s="15">
        <f aca="true" t="shared" si="10" ref="E144:E207">+B144-D144</f>
        <v>453016.456318995</v>
      </c>
    </row>
    <row r="145" spans="1:5" ht="12.75">
      <c r="A145" s="8">
        <v>130</v>
      </c>
      <c r="B145" s="14">
        <f aca="true" t="shared" si="11" ref="B145:B208">+E144</f>
        <v>453016.456318995</v>
      </c>
      <c r="C145" s="14">
        <f t="shared" si="8"/>
        <v>2453.8391383945564</v>
      </c>
      <c r="D145" s="14">
        <f t="shared" si="9"/>
        <v>1615.7295597367201</v>
      </c>
      <c r="E145" s="14">
        <f t="shared" si="10"/>
        <v>451400.72675925825</v>
      </c>
    </row>
    <row r="146" spans="1:5" ht="12.75">
      <c r="A146" s="8">
        <v>131</v>
      </c>
      <c r="B146" s="15">
        <f t="shared" si="11"/>
        <v>451400.72675925825</v>
      </c>
      <c r="C146" s="15">
        <f t="shared" si="8"/>
        <v>2445.0872699459824</v>
      </c>
      <c r="D146" s="15">
        <f t="shared" si="9"/>
        <v>1624.4814281852941</v>
      </c>
      <c r="E146" s="15">
        <f t="shared" si="10"/>
        <v>449776.24533107295</v>
      </c>
    </row>
    <row r="147" spans="1:5" ht="12.75">
      <c r="A147" s="7">
        <v>132</v>
      </c>
      <c r="B147" s="16">
        <f t="shared" si="11"/>
        <v>449776.24533107295</v>
      </c>
      <c r="C147" s="16">
        <f t="shared" si="8"/>
        <v>2436.287995543312</v>
      </c>
      <c r="D147" s="16">
        <f t="shared" si="9"/>
        <v>1633.2807025879647</v>
      </c>
      <c r="E147" s="16">
        <f t="shared" si="10"/>
        <v>448142.964628485</v>
      </c>
    </row>
    <row r="148" spans="1:5" ht="12.75">
      <c r="A148" s="8">
        <v>133</v>
      </c>
      <c r="B148" s="15">
        <f t="shared" si="11"/>
        <v>448142.964628485</v>
      </c>
      <c r="C148" s="15">
        <f t="shared" si="8"/>
        <v>2427.441058404294</v>
      </c>
      <c r="D148" s="15">
        <f t="shared" si="9"/>
        <v>1642.1276397269826</v>
      </c>
      <c r="E148" s="15">
        <f t="shared" si="10"/>
        <v>446500.836988758</v>
      </c>
    </row>
    <row r="149" spans="1:5" ht="12.75">
      <c r="A149" s="8">
        <v>134</v>
      </c>
      <c r="B149" s="14">
        <f t="shared" si="11"/>
        <v>446500.836988758</v>
      </c>
      <c r="C149" s="14">
        <f t="shared" si="8"/>
        <v>2418.5462003557727</v>
      </c>
      <c r="D149" s="14">
        <f t="shared" si="9"/>
        <v>1651.0224977755038</v>
      </c>
      <c r="E149" s="14">
        <f t="shared" si="10"/>
        <v>444849.8144909825</v>
      </c>
    </row>
    <row r="150" spans="1:5" ht="12.75">
      <c r="A150" s="8">
        <v>135</v>
      </c>
      <c r="B150" s="15">
        <f t="shared" si="11"/>
        <v>444849.8144909825</v>
      </c>
      <c r="C150" s="15">
        <f t="shared" si="8"/>
        <v>2409.6031618261554</v>
      </c>
      <c r="D150" s="15">
        <f t="shared" si="9"/>
        <v>1659.965536305121</v>
      </c>
      <c r="E150" s="15">
        <f t="shared" si="10"/>
        <v>443189.8489546774</v>
      </c>
    </row>
    <row r="151" spans="1:5" ht="12.75">
      <c r="A151" s="8">
        <v>136</v>
      </c>
      <c r="B151" s="14">
        <f t="shared" si="11"/>
        <v>443189.8489546774</v>
      </c>
      <c r="C151" s="14">
        <f t="shared" si="8"/>
        <v>2400.611681837836</v>
      </c>
      <c r="D151" s="14">
        <f t="shared" si="9"/>
        <v>1668.9570162934406</v>
      </c>
      <c r="E151" s="14">
        <f t="shared" si="10"/>
        <v>441520.891938384</v>
      </c>
    </row>
    <row r="152" spans="1:5" ht="12.75">
      <c r="A152" s="8">
        <v>137</v>
      </c>
      <c r="B152" s="15">
        <f t="shared" si="11"/>
        <v>441520.891938384</v>
      </c>
      <c r="C152" s="15">
        <f t="shared" si="8"/>
        <v>2391.57149799958</v>
      </c>
      <c r="D152" s="15">
        <f t="shared" si="9"/>
        <v>1677.9972001316964</v>
      </c>
      <c r="E152" s="15">
        <f t="shared" si="10"/>
        <v>439842.8947382523</v>
      </c>
    </row>
    <row r="153" spans="1:5" ht="12.75">
      <c r="A153" s="8">
        <v>138</v>
      </c>
      <c r="B153" s="14">
        <f t="shared" si="11"/>
        <v>439842.8947382523</v>
      </c>
      <c r="C153" s="14">
        <f t="shared" si="8"/>
        <v>2382.4823464988667</v>
      </c>
      <c r="D153" s="14">
        <f t="shared" si="9"/>
        <v>1687.0863516324098</v>
      </c>
      <c r="E153" s="14">
        <f t="shared" si="10"/>
        <v>438155.80838661984</v>
      </c>
    </row>
    <row r="154" spans="1:5" ht="12.75">
      <c r="A154" s="8">
        <v>139</v>
      </c>
      <c r="B154" s="15">
        <f t="shared" si="11"/>
        <v>438155.80838661984</v>
      </c>
      <c r="C154" s="15">
        <f t="shared" si="8"/>
        <v>2373.343962094191</v>
      </c>
      <c r="D154" s="15">
        <f t="shared" si="9"/>
        <v>1696.2247360370857</v>
      </c>
      <c r="E154" s="15">
        <f t="shared" si="10"/>
        <v>436459.58365058276</v>
      </c>
    </row>
    <row r="155" spans="1:5" ht="12.75">
      <c r="A155" s="8">
        <v>140</v>
      </c>
      <c r="B155" s="14">
        <f t="shared" si="11"/>
        <v>436459.58365058276</v>
      </c>
      <c r="C155" s="14">
        <f t="shared" si="8"/>
        <v>2364.1560781073235</v>
      </c>
      <c r="D155" s="14">
        <f t="shared" si="9"/>
        <v>1705.412620023953</v>
      </c>
      <c r="E155" s="14">
        <f t="shared" si="10"/>
        <v>434754.1710305588</v>
      </c>
    </row>
    <row r="156" spans="1:5" ht="12.75">
      <c r="A156" s="8">
        <v>141</v>
      </c>
      <c r="B156" s="15">
        <f t="shared" si="11"/>
        <v>434754.1710305588</v>
      </c>
      <c r="C156" s="15">
        <f t="shared" si="8"/>
        <v>2354.918426415527</v>
      </c>
      <c r="D156" s="15">
        <f t="shared" si="9"/>
        <v>1714.6502717157496</v>
      </c>
      <c r="E156" s="15">
        <f t="shared" si="10"/>
        <v>433039.52075884305</v>
      </c>
    </row>
    <row r="157" spans="1:5" ht="12.75">
      <c r="A157" s="8">
        <v>142</v>
      </c>
      <c r="B157" s="14">
        <f t="shared" si="11"/>
        <v>433039.52075884305</v>
      </c>
      <c r="C157" s="14">
        <f t="shared" si="8"/>
        <v>2345.6307374437333</v>
      </c>
      <c r="D157" s="14">
        <f t="shared" si="9"/>
        <v>1723.9379606875432</v>
      </c>
      <c r="E157" s="14">
        <f t="shared" si="10"/>
        <v>431315.5827981555</v>
      </c>
    </row>
    <row r="158" spans="1:5" ht="12.75">
      <c r="A158" s="8">
        <v>143</v>
      </c>
      <c r="B158" s="15">
        <f t="shared" si="11"/>
        <v>431315.5827981555</v>
      </c>
      <c r="C158" s="15">
        <f t="shared" si="8"/>
        <v>2336.292740156676</v>
      </c>
      <c r="D158" s="15">
        <f t="shared" si="9"/>
        <v>1733.2759579746007</v>
      </c>
      <c r="E158" s="15">
        <f t="shared" si="10"/>
        <v>429582.3068401809</v>
      </c>
    </row>
    <row r="159" spans="1:5" ht="12.75">
      <c r="A159" s="7">
        <v>144</v>
      </c>
      <c r="B159" s="16">
        <f t="shared" si="11"/>
        <v>429582.3068401809</v>
      </c>
      <c r="C159" s="16">
        <f t="shared" si="8"/>
        <v>2326.90416205098</v>
      </c>
      <c r="D159" s="16">
        <f t="shared" si="9"/>
        <v>1742.6645360802963</v>
      </c>
      <c r="E159" s="16">
        <f t="shared" si="10"/>
        <v>427839.64230410056</v>
      </c>
    </row>
    <row r="160" spans="1:5" ht="12.75">
      <c r="A160" s="8">
        <v>145</v>
      </c>
      <c r="B160" s="15">
        <f t="shared" si="11"/>
        <v>427839.64230410056</v>
      </c>
      <c r="C160" s="15">
        <f t="shared" si="8"/>
        <v>2317.4647291472115</v>
      </c>
      <c r="D160" s="15">
        <f t="shared" si="9"/>
        <v>1752.103968984065</v>
      </c>
      <c r="E160" s="15">
        <f t="shared" si="10"/>
        <v>426087.5383351165</v>
      </c>
    </row>
    <row r="161" spans="1:5" ht="12.75">
      <c r="A161" s="8">
        <v>146</v>
      </c>
      <c r="B161" s="14">
        <f t="shared" si="11"/>
        <v>426087.5383351165</v>
      </c>
      <c r="C161" s="14">
        <f t="shared" si="8"/>
        <v>2307.9741659818815</v>
      </c>
      <c r="D161" s="14">
        <f t="shared" si="9"/>
        <v>1761.594532149395</v>
      </c>
      <c r="E161" s="14">
        <f t="shared" si="10"/>
        <v>424325.94380296714</v>
      </c>
    </row>
    <row r="162" spans="1:5" ht="12.75">
      <c r="A162" s="8">
        <v>147</v>
      </c>
      <c r="B162" s="15">
        <f t="shared" si="11"/>
        <v>424325.94380296714</v>
      </c>
      <c r="C162" s="15">
        <f t="shared" si="8"/>
        <v>2298.4321955994055</v>
      </c>
      <c r="D162" s="15">
        <f t="shared" si="9"/>
        <v>1771.136502531871</v>
      </c>
      <c r="E162" s="15">
        <f t="shared" si="10"/>
        <v>422554.80730043526</v>
      </c>
    </row>
    <row r="163" spans="1:5" ht="12.75">
      <c r="A163" s="8">
        <v>148</v>
      </c>
      <c r="B163" s="14">
        <f t="shared" si="11"/>
        <v>422554.80730043526</v>
      </c>
      <c r="C163" s="14">
        <f t="shared" si="8"/>
        <v>2288.838539544024</v>
      </c>
      <c r="D163" s="14">
        <f t="shared" si="9"/>
        <v>1780.7301585872524</v>
      </c>
      <c r="E163" s="14">
        <f t="shared" si="10"/>
        <v>420774.077141848</v>
      </c>
    </row>
    <row r="164" spans="1:5" ht="12.75">
      <c r="A164" s="8">
        <v>149</v>
      </c>
      <c r="B164" s="15">
        <f t="shared" si="11"/>
        <v>420774.077141848</v>
      </c>
      <c r="C164" s="15">
        <f t="shared" si="8"/>
        <v>2279.1929178516766</v>
      </c>
      <c r="D164" s="15">
        <f t="shared" si="9"/>
        <v>1790.3757802796</v>
      </c>
      <c r="E164" s="15">
        <f t="shared" si="10"/>
        <v>418983.7013615684</v>
      </c>
    </row>
    <row r="165" spans="1:5" ht="12.75">
      <c r="A165" s="8">
        <v>150</v>
      </c>
      <c r="B165" s="14">
        <f t="shared" si="11"/>
        <v>418983.7013615684</v>
      </c>
      <c r="C165" s="14">
        <f t="shared" si="8"/>
        <v>2269.495049041829</v>
      </c>
      <c r="D165" s="14">
        <f t="shared" si="9"/>
        <v>1800.0736490894474</v>
      </c>
      <c r="E165" s="14">
        <f t="shared" si="10"/>
        <v>417183.627712479</v>
      </c>
    </row>
    <row r="166" spans="1:5" ht="12.75">
      <c r="A166" s="8">
        <v>151</v>
      </c>
      <c r="B166" s="15">
        <f t="shared" si="11"/>
        <v>417183.627712479</v>
      </c>
      <c r="C166" s="15">
        <f t="shared" si="8"/>
        <v>2259.7446501092613</v>
      </c>
      <c r="D166" s="15">
        <f t="shared" si="9"/>
        <v>1809.8240480220152</v>
      </c>
      <c r="E166" s="15">
        <f t="shared" si="10"/>
        <v>415373.80366445694</v>
      </c>
    </row>
    <row r="167" spans="1:5" ht="12.75">
      <c r="A167" s="8">
        <v>152</v>
      </c>
      <c r="B167" s="14">
        <f t="shared" si="11"/>
        <v>415373.80366445694</v>
      </c>
      <c r="C167" s="14">
        <f t="shared" si="8"/>
        <v>2249.9414365158086</v>
      </c>
      <c r="D167" s="14">
        <f t="shared" si="9"/>
        <v>1819.627261615468</v>
      </c>
      <c r="E167" s="14">
        <f t="shared" si="10"/>
        <v>413554.17640284146</v>
      </c>
    </row>
    <row r="168" spans="1:5" ht="12.75">
      <c r="A168" s="8">
        <v>153</v>
      </c>
      <c r="B168" s="15">
        <f t="shared" si="11"/>
        <v>413554.17640284146</v>
      </c>
      <c r="C168" s="15">
        <f t="shared" si="8"/>
        <v>2240.085122182058</v>
      </c>
      <c r="D168" s="15">
        <f t="shared" si="9"/>
        <v>1829.4835759492184</v>
      </c>
      <c r="E168" s="15">
        <f t="shared" si="10"/>
        <v>411724.69282689225</v>
      </c>
    </row>
    <row r="169" spans="1:5" ht="12.75">
      <c r="A169" s="8">
        <v>154</v>
      </c>
      <c r="B169" s="14">
        <f t="shared" si="11"/>
        <v>411724.69282689225</v>
      </c>
      <c r="C169" s="14">
        <f t="shared" si="8"/>
        <v>2230.1754194789996</v>
      </c>
      <c r="D169" s="14">
        <f t="shared" si="9"/>
        <v>1839.3932786522769</v>
      </c>
      <c r="E169" s="14">
        <f t="shared" si="10"/>
        <v>409885.29954824</v>
      </c>
    </row>
    <row r="170" spans="1:5" ht="12.75">
      <c r="A170" s="8">
        <v>155</v>
      </c>
      <c r="B170" s="15">
        <f t="shared" si="11"/>
        <v>409885.29954824</v>
      </c>
      <c r="C170" s="15">
        <f t="shared" si="8"/>
        <v>2220.2120392196334</v>
      </c>
      <c r="D170" s="15">
        <f t="shared" si="9"/>
        <v>1849.356658911643</v>
      </c>
      <c r="E170" s="15">
        <f t="shared" si="10"/>
        <v>408035.94288932835</v>
      </c>
    </row>
    <row r="171" spans="1:5" ht="12.75">
      <c r="A171" s="7">
        <v>156</v>
      </c>
      <c r="B171" s="16">
        <f t="shared" si="11"/>
        <v>408035.94288932835</v>
      </c>
      <c r="C171" s="16">
        <f t="shared" si="8"/>
        <v>2210.1946906505286</v>
      </c>
      <c r="D171" s="16">
        <f t="shared" si="9"/>
        <v>1859.3740074807479</v>
      </c>
      <c r="E171" s="16">
        <f t="shared" si="10"/>
        <v>406176.5688818476</v>
      </c>
    </row>
    <row r="172" spans="1:5" ht="12.75">
      <c r="A172" s="8">
        <v>157</v>
      </c>
      <c r="B172" s="15">
        <f t="shared" si="11"/>
        <v>406176.5688818476</v>
      </c>
      <c r="C172" s="15">
        <f t="shared" si="8"/>
        <v>2200.1230814433416</v>
      </c>
      <c r="D172" s="15">
        <f t="shared" si="9"/>
        <v>1869.445616687935</v>
      </c>
      <c r="E172" s="15">
        <f t="shared" si="10"/>
        <v>404307.12326515967</v>
      </c>
    </row>
    <row r="173" spans="1:5" ht="12.75">
      <c r="A173" s="8">
        <v>158</v>
      </c>
      <c r="B173" s="14">
        <f t="shared" si="11"/>
        <v>404307.12326515967</v>
      </c>
      <c r="C173" s="14">
        <f t="shared" si="8"/>
        <v>2189.9969176862814</v>
      </c>
      <c r="D173" s="14">
        <f t="shared" si="9"/>
        <v>1879.571780444995</v>
      </c>
      <c r="E173" s="14">
        <f t="shared" si="10"/>
        <v>402427.55148471467</v>
      </c>
    </row>
    <row r="174" spans="1:5" ht="12.75">
      <c r="A174" s="8">
        <v>159</v>
      </c>
      <c r="B174" s="15">
        <f t="shared" si="11"/>
        <v>402427.55148471467</v>
      </c>
      <c r="C174" s="15">
        <f t="shared" si="8"/>
        <v>2179.815903875538</v>
      </c>
      <c r="D174" s="15">
        <f t="shared" si="9"/>
        <v>1889.7527942557385</v>
      </c>
      <c r="E174" s="15">
        <f t="shared" si="10"/>
        <v>400537.79869045893</v>
      </c>
    </row>
    <row r="175" spans="1:5" ht="12.75">
      <c r="A175" s="8">
        <v>160</v>
      </c>
      <c r="B175" s="14">
        <f t="shared" si="11"/>
        <v>400537.79869045893</v>
      </c>
      <c r="C175" s="14">
        <f t="shared" si="8"/>
        <v>2169.579742906653</v>
      </c>
      <c r="D175" s="14">
        <f t="shared" si="9"/>
        <v>1899.9889552246236</v>
      </c>
      <c r="E175" s="14">
        <f t="shared" si="10"/>
        <v>398637.8097352343</v>
      </c>
    </row>
    <row r="176" spans="1:5" ht="12.75">
      <c r="A176" s="8">
        <v>161</v>
      </c>
      <c r="B176" s="15">
        <f t="shared" si="11"/>
        <v>398637.8097352343</v>
      </c>
      <c r="C176" s="15">
        <f t="shared" si="8"/>
        <v>2159.2881360658525</v>
      </c>
      <c r="D176" s="15">
        <f t="shared" si="9"/>
        <v>1910.280562065424</v>
      </c>
      <c r="E176" s="15">
        <f t="shared" si="10"/>
        <v>396727.5291731689</v>
      </c>
    </row>
    <row r="177" spans="1:5" ht="12.75">
      <c r="A177" s="8">
        <v>162</v>
      </c>
      <c r="B177" s="14">
        <f t="shared" si="11"/>
        <v>396727.5291731689</v>
      </c>
      <c r="C177" s="14">
        <f t="shared" si="8"/>
        <v>2148.9407830213318</v>
      </c>
      <c r="D177" s="14">
        <f t="shared" si="9"/>
        <v>1920.6279151099448</v>
      </c>
      <c r="E177" s="14">
        <f t="shared" si="10"/>
        <v>394806.9012580589</v>
      </c>
    </row>
    <row r="178" spans="1:5" ht="12.75">
      <c r="A178" s="8">
        <v>163</v>
      </c>
      <c r="B178" s="15">
        <f t="shared" si="11"/>
        <v>394806.9012580589</v>
      </c>
      <c r="C178" s="15">
        <f t="shared" si="8"/>
        <v>2138.537381814486</v>
      </c>
      <c r="D178" s="15">
        <f t="shared" si="9"/>
        <v>1931.0313163167907</v>
      </c>
      <c r="E178" s="15">
        <f t="shared" si="10"/>
        <v>392875.8699417421</v>
      </c>
    </row>
    <row r="179" spans="1:5" ht="12.75">
      <c r="A179" s="8">
        <v>164</v>
      </c>
      <c r="B179" s="14">
        <f t="shared" si="11"/>
        <v>392875.8699417421</v>
      </c>
      <c r="C179" s="14">
        <f t="shared" si="8"/>
        <v>2128.077628851103</v>
      </c>
      <c r="D179" s="14">
        <f t="shared" si="9"/>
        <v>1941.4910692801736</v>
      </c>
      <c r="E179" s="14">
        <f t="shared" si="10"/>
        <v>390934.3788724619</v>
      </c>
    </row>
    <row r="180" spans="1:5" ht="12.75">
      <c r="A180" s="8">
        <v>165</v>
      </c>
      <c r="B180" s="15">
        <f t="shared" si="11"/>
        <v>390934.3788724619</v>
      </c>
      <c r="C180" s="15">
        <f t="shared" si="8"/>
        <v>2117.561218892502</v>
      </c>
      <c r="D180" s="15">
        <f t="shared" si="9"/>
        <v>1952.0074792387745</v>
      </c>
      <c r="E180" s="15">
        <f t="shared" si="10"/>
        <v>388982.3713932231</v>
      </c>
    </row>
    <row r="181" spans="1:5" ht="12.75">
      <c r="A181" s="8">
        <v>166</v>
      </c>
      <c r="B181" s="14">
        <f t="shared" si="11"/>
        <v>388982.3713932231</v>
      </c>
      <c r="C181" s="14">
        <f t="shared" si="8"/>
        <v>2106.9878450466254</v>
      </c>
      <c r="D181" s="14">
        <f t="shared" si="9"/>
        <v>1962.5808530846512</v>
      </c>
      <c r="E181" s="14">
        <f t="shared" si="10"/>
        <v>387019.7905401385</v>
      </c>
    </row>
    <row r="182" spans="1:5" ht="12.75">
      <c r="A182" s="8">
        <v>167</v>
      </c>
      <c r="B182" s="15">
        <f t="shared" si="11"/>
        <v>387019.7905401385</v>
      </c>
      <c r="C182" s="15">
        <f t="shared" si="8"/>
        <v>2096.3571987590835</v>
      </c>
      <c r="D182" s="15">
        <f t="shared" si="9"/>
        <v>1973.211499372193</v>
      </c>
      <c r="E182" s="15">
        <f t="shared" si="10"/>
        <v>385046.5790407663</v>
      </c>
    </row>
    <row r="183" spans="1:5" ht="12.75">
      <c r="A183" s="7">
        <v>168</v>
      </c>
      <c r="B183" s="16">
        <f t="shared" si="11"/>
        <v>385046.5790407663</v>
      </c>
      <c r="C183" s="16">
        <f t="shared" si="8"/>
        <v>2085.6689698041505</v>
      </c>
      <c r="D183" s="16">
        <f t="shared" si="9"/>
        <v>1983.899728327126</v>
      </c>
      <c r="E183" s="16">
        <f t="shared" si="10"/>
        <v>383062.67931243917</v>
      </c>
    </row>
    <row r="184" spans="1:5" ht="12.75">
      <c r="A184" s="8">
        <v>169</v>
      </c>
      <c r="B184" s="15">
        <f t="shared" si="11"/>
        <v>383062.67931243917</v>
      </c>
      <c r="C184" s="15">
        <f t="shared" si="8"/>
        <v>2074.9228462757123</v>
      </c>
      <c r="D184" s="15">
        <f t="shared" si="9"/>
        <v>1994.6458518555642</v>
      </c>
      <c r="E184" s="15">
        <f t="shared" si="10"/>
        <v>381068.0334605836</v>
      </c>
    </row>
    <row r="185" spans="1:5" ht="12.75">
      <c r="A185" s="8">
        <v>170</v>
      </c>
      <c r="B185" s="14">
        <f t="shared" si="11"/>
        <v>381068.0334605836</v>
      </c>
      <c r="C185" s="14">
        <f t="shared" si="8"/>
        <v>2064.1185145781615</v>
      </c>
      <c r="D185" s="14">
        <f t="shared" si="9"/>
        <v>2005.450183553115</v>
      </c>
      <c r="E185" s="14">
        <f t="shared" si="10"/>
        <v>379062.5832770305</v>
      </c>
    </row>
    <row r="186" spans="1:5" ht="12.75">
      <c r="A186" s="8">
        <v>171</v>
      </c>
      <c r="B186" s="15">
        <f t="shared" si="11"/>
        <v>379062.5832770305</v>
      </c>
      <c r="C186" s="15">
        <f t="shared" si="8"/>
        <v>2053.255659417249</v>
      </c>
      <c r="D186" s="15">
        <f t="shared" si="9"/>
        <v>2016.3130387140277</v>
      </c>
      <c r="E186" s="15">
        <f t="shared" si="10"/>
        <v>377046.27023831644</v>
      </c>
    </row>
    <row r="187" spans="1:5" ht="12.75">
      <c r="A187" s="8">
        <v>172</v>
      </c>
      <c r="B187" s="14">
        <f t="shared" si="11"/>
        <v>377046.27023831644</v>
      </c>
      <c r="C187" s="14">
        <f t="shared" si="8"/>
        <v>2042.333963790881</v>
      </c>
      <c r="D187" s="14">
        <f t="shared" si="9"/>
        <v>2027.2347343403956</v>
      </c>
      <c r="E187" s="14">
        <f t="shared" si="10"/>
        <v>375019.03550397605</v>
      </c>
    </row>
    <row r="188" spans="1:5" ht="12.75">
      <c r="A188" s="8">
        <v>173</v>
      </c>
      <c r="B188" s="15">
        <f t="shared" si="11"/>
        <v>375019.03550397605</v>
      </c>
      <c r="C188" s="15">
        <f t="shared" si="8"/>
        <v>2031.3531089798705</v>
      </c>
      <c r="D188" s="15">
        <f t="shared" si="9"/>
        <v>2038.215589151406</v>
      </c>
      <c r="E188" s="15">
        <f t="shared" si="10"/>
        <v>372980.8199148246</v>
      </c>
    </row>
    <row r="189" spans="1:5" ht="12.75">
      <c r="A189" s="8">
        <v>174</v>
      </c>
      <c r="B189" s="14">
        <f t="shared" si="11"/>
        <v>372980.8199148246</v>
      </c>
      <c r="C189" s="14">
        <f t="shared" si="8"/>
        <v>2020.3127745386334</v>
      </c>
      <c r="D189" s="14">
        <f t="shared" si="9"/>
        <v>2049.255923592643</v>
      </c>
      <c r="E189" s="14">
        <f t="shared" si="10"/>
        <v>370931.56399123196</v>
      </c>
    </row>
    <row r="190" spans="1:5" ht="12.75">
      <c r="A190" s="8">
        <v>175</v>
      </c>
      <c r="B190" s="15">
        <f t="shared" si="11"/>
        <v>370931.56399123196</v>
      </c>
      <c r="C190" s="15">
        <f t="shared" si="8"/>
        <v>2009.2126382858398</v>
      </c>
      <c r="D190" s="15">
        <f t="shared" si="9"/>
        <v>2060.356059845437</v>
      </c>
      <c r="E190" s="15">
        <f t="shared" si="10"/>
        <v>368871.20793138654</v>
      </c>
    </row>
    <row r="191" spans="1:5" ht="12.75">
      <c r="A191" s="8">
        <v>176</v>
      </c>
      <c r="B191" s="14">
        <f t="shared" si="11"/>
        <v>368871.20793138654</v>
      </c>
      <c r="C191" s="14">
        <f t="shared" si="8"/>
        <v>1998.0523762950106</v>
      </c>
      <c r="D191" s="14">
        <f t="shared" si="9"/>
        <v>2071.516321836266</v>
      </c>
      <c r="E191" s="14">
        <f t="shared" si="10"/>
        <v>366799.69160955027</v>
      </c>
    </row>
    <row r="192" spans="1:5" ht="12.75">
      <c r="A192" s="8">
        <v>177</v>
      </c>
      <c r="B192" s="15">
        <f t="shared" si="11"/>
        <v>366799.69160955027</v>
      </c>
      <c r="C192" s="15">
        <f t="shared" si="8"/>
        <v>1986.8316628850641</v>
      </c>
      <c r="D192" s="15">
        <f t="shared" si="9"/>
        <v>2082.737035246212</v>
      </c>
      <c r="E192" s="15">
        <f t="shared" si="10"/>
        <v>364716.95457430405</v>
      </c>
    </row>
    <row r="193" spans="1:5" ht="12.75">
      <c r="A193" s="8">
        <v>178</v>
      </c>
      <c r="B193" s="14">
        <f t="shared" si="11"/>
        <v>364716.95457430405</v>
      </c>
      <c r="C193" s="14">
        <f t="shared" si="8"/>
        <v>1975.5501706108137</v>
      </c>
      <c r="D193" s="14">
        <f t="shared" si="9"/>
        <v>2094.018527520463</v>
      </c>
      <c r="E193" s="14">
        <f t="shared" si="10"/>
        <v>362622.9360467836</v>
      </c>
    </row>
    <row r="194" spans="1:5" ht="12.75">
      <c r="A194" s="8">
        <v>179</v>
      </c>
      <c r="B194" s="15">
        <f t="shared" si="11"/>
        <v>362622.9360467836</v>
      </c>
      <c r="C194" s="15">
        <f t="shared" si="8"/>
        <v>1964.2075702534112</v>
      </c>
      <c r="D194" s="15">
        <f t="shared" si="9"/>
        <v>2105.3611278778653</v>
      </c>
      <c r="E194" s="15">
        <f t="shared" si="10"/>
        <v>360517.57491890574</v>
      </c>
    </row>
    <row r="195" spans="1:5" ht="12.75">
      <c r="A195" s="7">
        <v>180</v>
      </c>
      <c r="B195" s="16">
        <f t="shared" si="11"/>
        <v>360517.57491890574</v>
      </c>
      <c r="C195" s="16">
        <f t="shared" si="8"/>
        <v>1952.8035308107394</v>
      </c>
      <c r="D195" s="16">
        <f t="shared" si="9"/>
        <v>2116.7651673205373</v>
      </c>
      <c r="E195" s="16">
        <f t="shared" si="10"/>
        <v>358400.8097515852</v>
      </c>
    </row>
    <row r="196" spans="1:5" ht="12.75">
      <c r="A196" s="8">
        <v>181</v>
      </c>
      <c r="B196" s="15">
        <f t="shared" si="11"/>
        <v>358400.8097515852</v>
      </c>
      <c r="C196" s="15">
        <f t="shared" si="8"/>
        <v>1941.337719487753</v>
      </c>
      <c r="D196" s="15">
        <f t="shared" si="9"/>
        <v>2128.2309786435235</v>
      </c>
      <c r="E196" s="15">
        <f t="shared" si="10"/>
        <v>356272.57877294166</v>
      </c>
    </row>
    <row r="197" spans="1:5" ht="12.75">
      <c r="A197" s="8">
        <v>182</v>
      </c>
      <c r="B197" s="14">
        <f t="shared" si="11"/>
        <v>356272.57877294166</v>
      </c>
      <c r="C197" s="14">
        <f t="shared" si="8"/>
        <v>1929.8098016867673</v>
      </c>
      <c r="D197" s="14">
        <f t="shared" si="9"/>
        <v>2139.7588964445094</v>
      </c>
      <c r="E197" s="14">
        <f t="shared" si="10"/>
        <v>354132.81987649715</v>
      </c>
    </row>
    <row r="198" spans="1:5" ht="12.75">
      <c r="A198" s="8">
        <v>183</v>
      </c>
      <c r="B198" s="15">
        <f t="shared" si="11"/>
        <v>354132.81987649715</v>
      </c>
      <c r="C198" s="15">
        <f t="shared" si="8"/>
        <v>1918.2194409976928</v>
      </c>
      <c r="D198" s="15">
        <f t="shared" si="9"/>
        <v>2151.3492571335837</v>
      </c>
      <c r="E198" s="15">
        <f t="shared" si="10"/>
        <v>351981.47061936354</v>
      </c>
    </row>
    <row r="199" spans="1:5" ht="12.75">
      <c r="A199" s="8">
        <v>184</v>
      </c>
      <c r="B199" s="14">
        <f t="shared" si="11"/>
        <v>351981.47061936354</v>
      </c>
      <c r="C199" s="14">
        <f t="shared" si="8"/>
        <v>1906.566299188219</v>
      </c>
      <c r="D199" s="14">
        <f t="shared" si="9"/>
        <v>2163.0023989430574</v>
      </c>
      <c r="E199" s="14">
        <f t="shared" si="10"/>
        <v>349818.4682204205</v>
      </c>
    </row>
    <row r="200" spans="1:5" ht="12.75">
      <c r="A200" s="8">
        <v>185</v>
      </c>
      <c r="B200" s="15">
        <f t="shared" si="11"/>
        <v>349818.4682204205</v>
      </c>
      <c r="C200" s="15">
        <f t="shared" si="8"/>
        <v>1894.8500361939443</v>
      </c>
      <c r="D200" s="15">
        <f t="shared" si="9"/>
        <v>2174.7186619373324</v>
      </c>
      <c r="E200" s="15">
        <f t="shared" si="10"/>
        <v>347643.74955848313</v>
      </c>
    </row>
    <row r="201" spans="1:5" ht="12.75">
      <c r="A201" s="8">
        <v>186</v>
      </c>
      <c r="B201" s="14">
        <f t="shared" si="11"/>
        <v>347643.74955848313</v>
      </c>
      <c r="C201" s="14">
        <f t="shared" si="8"/>
        <v>1883.0703101084503</v>
      </c>
      <c r="D201" s="14">
        <f t="shared" si="9"/>
        <v>2186.4983880228265</v>
      </c>
      <c r="E201" s="14">
        <f t="shared" si="10"/>
        <v>345457.2511704603</v>
      </c>
    </row>
    <row r="202" spans="1:5" ht="12.75">
      <c r="A202" s="8">
        <v>187</v>
      </c>
      <c r="B202" s="15">
        <f t="shared" si="11"/>
        <v>345457.2511704603</v>
      </c>
      <c r="C202" s="15">
        <f t="shared" si="8"/>
        <v>1871.2267771733268</v>
      </c>
      <c r="D202" s="15">
        <f t="shared" si="9"/>
        <v>2198.3419209579497</v>
      </c>
      <c r="E202" s="15">
        <f t="shared" si="10"/>
        <v>343258.90924950235</v>
      </c>
    </row>
    <row r="203" spans="1:5" ht="12.75">
      <c r="A203" s="8">
        <v>188</v>
      </c>
      <c r="B203" s="14">
        <f t="shared" si="11"/>
        <v>343258.90924950235</v>
      </c>
      <c r="C203" s="14">
        <f t="shared" si="8"/>
        <v>1859.3190917681377</v>
      </c>
      <c r="D203" s="14">
        <f t="shared" si="9"/>
        <v>2210.249606363139</v>
      </c>
      <c r="E203" s="14">
        <f t="shared" si="10"/>
        <v>341048.6596431392</v>
      </c>
    </row>
    <row r="204" spans="1:5" ht="12.75">
      <c r="A204" s="8">
        <v>189</v>
      </c>
      <c r="B204" s="15">
        <f t="shared" si="11"/>
        <v>341048.6596431392</v>
      </c>
      <c r="C204" s="15">
        <f t="shared" si="8"/>
        <v>1847.3469064003375</v>
      </c>
      <c r="D204" s="15">
        <f t="shared" si="9"/>
        <v>2222.221791730939</v>
      </c>
      <c r="E204" s="15">
        <f t="shared" si="10"/>
        <v>338826.43785140826</v>
      </c>
    </row>
    <row r="205" spans="1:5" ht="12.75">
      <c r="A205" s="8">
        <v>190</v>
      </c>
      <c r="B205" s="14">
        <f t="shared" si="11"/>
        <v>338826.43785140826</v>
      </c>
      <c r="C205" s="14">
        <f t="shared" si="8"/>
        <v>1835.309871695128</v>
      </c>
      <c r="D205" s="14">
        <f t="shared" si="9"/>
        <v>2234.2588264361484</v>
      </c>
      <c r="E205" s="14">
        <f t="shared" si="10"/>
        <v>336592.17902497214</v>
      </c>
    </row>
    <row r="206" spans="1:5" ht="12.75">
      <c r="A206" s="8">
        <v>191</v>
      </c>
      <c r="B206" s="15">
        <f t="shared" si="11"/>
        <v>336592.17902497214</v>
      </c>
      <c r="C206" s="15">
        <f t="shared" si="8"/>
        <v>1823.2076363852657</v>
      </c>
      <c r="D206" s="15">
        <f t="shared" si="9"/>
        <v>2246.361061746011</v>
      </c>
      <c r="E206" s="15">
        <f t="shared" si="10"/>
        <v>334345.8179632261</v>
      </c>
    </row>
    <row r="207" spans="1:5" ht="12.75">
      <c r="A207" s="7">
        <v>192</v>
      </c>
      <c r="B207" s="16">
        <f t="shared" si="11"/>
        <v>334345.8179632261</v>
      </c>
      <c r="C207" s="16">
        <f t="shared" si="8"/>
        <v>1811.039847300808</v>
      </c>
      <c r="D207" s="16">
        <f t="shared" si="9"/>
        <v>2258.5288508304684</v>
      </c>
      <c r="E207" s="16">
        <f t="shared" si="10"/>
        <v>332087.28911239567</v>
      </c>
    </row>
    <row r="208" spans="1:5" ht="12.75">
      <c r="A208" s="8">
        <v>193</v>
      </c>
      <c r="B208" s="15">
        <f t="shared" si="11"/>
        <v>332087.28911239567</v>
      </c>
      <c r="C208" s="15">
        <f aca="true" t="shared" si="12" ref="C208:C271">+B208*$C$10/12</f>
        <v>1798.80614935881</v>
      </c>
      <c r="D208" s="15">
        <f aca="true" t="shared" si="13" ref="D208:D271">+$C$9-C208</f>
        <v>2270.7625487724663</v>
      </c>
      <c r="E208" s="15">
        <f aca="true" t="shared" si="14" ref="E208:E255">+B208-D208</f>
        <v>329816.5265636232</v>
      </c>
    </row>
    <row r="209" spans="1:5" ht="12.75">
      <c r="A209" s="8">
        <v>194</v>
      </c>
      <c r="B209" s="14">
        <f aca="true" t="shared" si="15" ref="B209:B255">+E208</f>
        <v>329816.5265636232</v>
      </c>
      <c r="C209" s="14">
        <f t="shared" si="12"/>
        <v>1786.5061855529593</v>
      </c>
      <c r="D209" s="14">
        <f t="shared" si="13"/>
        <v>2283.062512578317</v>
      </c>
      <c r="E209" s="14">
        <f t="shared" si="14"/>
        <v>327533.4640510449</v>
      </c>
    </row>
    <row r="210" spans="1:5" ht="12.75">
      <c r="A210" s="8">
        <v>195</v>
      </c>
      <c r="B210" s="15">
        <f t="shared" si="15"/>
        <v>327533.4640510449</v>
      </c>
      <c r="C210" s="15">
        <f t="shared" si="12"/>
        <v>1774.1395969431599</v>
      </c>
      <c r="D210" s="15">
        <f t="shared" si="13"/>
        <v>2295.429101188117</v>
      </c>
      <c r="E210" s="15">
        <f t="shared" si="14"/>
        <v>325238.03494985675</v>
      </c>
    </row>
    <row r="211" spans="1:5" ht="12.75">
      <c r="A211" s="8">
        <v>196</v>
      </c>
      <c r="B211" s="14">
        <f t="shared" si="15"/>
        <v>325238.03494985675</v>
      </c>
      <c r="C211" s="14">
        <f t="shared" si="12"/>
        <v>1761.7060226450576</v>
      </c>
      <c r="D211" s="14">
        <f t="shared" si="13"/>
        <v>2307.862675486219</v>
      </c>
      <c r="E211" s="14">
        <f t="shared" si="14"/>
        <v>322930.17227437056</v>
      </c>
    </row>
    <row r="212" spans="1:5" ht="12.75">
      <c r="A212" s="8">
        <v>197</v>
      </c>
      <c r="B212" s="15">
        <f t="shared" si="15"/>
        <v>322930.17227437056</v>
      </c>
      <c r="C212" s="15">
        <f t="shared" si="12"/>
        <v>1749.2050998195073</v>
      </c>
      <c r="D212" s="15">
        <f t="shared" si="13"/>
        <v>2320.3635983117692</v>
      </c>
      <c r="E212" s="15">
        <f t="shared" si="14"/>
        <v>320609.8086760588</v>
      </c>
    </row>
    <row r="213" spans="1:5" ht="12.75">
      <c r="A213" s="8">
        <v>198</v>
      </c>
      <c r="B213" s="14">
        <f t="shared" si="15"/>
        <v>320609.8086760588</v>
      </c>
      <c r="C213" s="14">
        <f t="shared" si="12"/>
        <v>1736.6364636619853</v>
      </c>
      <c r="D213" s="14">
        <f t="shared" si="13"/>
        <v>2332.932234469291</v>
      </c>
      <c r="E213" s="14">
        <f t="shared" si="14"/>
        <v>318276.8764415895</v>
      </c>
    </row>
    <row r="214" spans="1:5" ht="12.75">
      <c r="A214" s="8">
        <v>199</v>
      </c>
      <c r="B214" s="15">
        <f t="shared" si="15"/>
        <v>318276.8764415895</v>
      </c>
      <c r="C214" s="15">
        <f t="shared" si="12"/>
        <v>1723.9997473919432</v>
      </c>
      <c r="D214" s="15">
        <f t="shared" si="13"/>
        <v>2345.5689507393336</v>
      </c>
      <c r="E214" s="15">
        <f t="shared" si="14"/>
        <v>315931.30749085016</v>
      </c>
    </row>
    <row r="215" spans="1:5" ht="12.75">
      <c r="A215" s="8">
        <v>200</v>
      </c>
      <c r="B215" s="14">
        <f t="shared" si="15"/>
        <v>315931.30749085016</v>
      </c>
      <c r="C215" s="14">
        <f t="shared" si="12"/>
        <v>1711.2945822421052</v>
      </c>
      <c r="D215" s="14">
        <f t="shared" si="13"/>
        <v>2358.2741158891713</v>
      </c>
      <c r="E215" s="14">
        <f t="shared" si="14"/>
        <v>313573.033374961</v>
      </c>
    </row>
    <row r="216" spans="1:5" ht="12.75">
      <c r="A216" s="8">
        <v>201</v>
      </c>
      <c r="B216" s="15">
        <f t="shared" si="15"/>
        <v>313573.033374961</v>
      </c>
      <c r="C216" s="15">
        <f t="shared" si="12"/>
        <v>1698.5205974477055</v>
      </c>
      <c r="D216" s="15">
        <f t="shared" si="13"/>
        <v>2371.0481006835707</v>
      </c>
      <c r="E216" s="15">
        <f t="shared" si="14"/>
        <v>311201.98527427745</v>
      </c>
    </row>
    <row r="217" spans="1:5" ht="12.75">
      <c r="A217" s="8">
        <v>202</v>
      </c>
      <c r="B217" s="14">
        <f t="shared" si="15"/>
        <v>311201.98527427745</v>
      </c>
      <c r="C217" s="14">
        <f t="shared" si="12"/>
        <v>1685.6774202356694</v>
      </c>
      <c r="D217" s="14">
        <f t="shared" si="13"/>
        <v>2383.8912778956073</v>
      </c>
      <c r="E217" s="14">
        <f t="shared" si="14"/>
        <v>308818.09399638185</v>
      </c>
    </row>
    <row r="218" spans="1:5" ht="12.75">
      <c r="A218" s="8">
        <v>203</v>
      </c>
      <c r="B218" s="15">
        <f t="shared" si="15"/>
        <v>308818.09399638185</v>
      </c>
      <c r="C218" s="15">
        <f t="shared" si="12"/>
        <v>1672.764675813735</v>
      </c>
      <c r="D218" s="15">
        <f t="shared" si="13"/>
        <v>2396.8040223175412</v>
      </c>
      <c r="E218" s="15">
        <f t="shared" si="14"/>
        <v>306421.28997406433</v>
      </c>
    </row>
    <row r="219" spans="1:5" ht="12.75">
      <c r="A219" s="7">
        <v>204</v>
      </c>
      <c r="B219" s="16">
        <f t="shared" si="15"/>
        <v>306421.28997406433</v>
      </c>
      <c r="C219" s="16">
        <f t="shared" si="12"/>
        <v>1659.7819873595151</v>
      </c>
      <c r="D219" s="16">
        <f t="shared" si="13"/>
        <v>2409.786710771761</v>
      </c>
      <c r="E219" s="16">
        <f t="shared" si="14"/>
        <v>304011.5032632926</v>
      </c>
    </row>
    <row r="220" spans="1:5" ht="12.75">
      <c r="A220" s="8">
        <v>205</v>
      </c>
      <c r="B220" s="15">
        <f t="shared" si="15"/>
        <v>304011.5032632926</v>
      </c>
      <c r="C220" s="15">
        <f t="shared" si="12"/>
        <v>1646.7289760095016</v>
      </c>
      <c r="D220" s="15">
        <f t="shared" si="13"/>
        <v>2422.8397221217747</v>
      </c>
      <c r="E220" s="15">
        <f t="shared" si="14"/>
        <v>301588.6635411708</v>
      </c>
    </row>
    <row r="221" spans="1:5" ht="12.75">
      <c r="A221" s="8">
        <v>206</v>
      </c>
      <c r="B221" s="14">
        <f t="shared" si="15"/>
        <v>301588.6635411708</v>
      </c>
      <c r="C221" s="14">
        <f t="shared" si="12"/>
        <v>1633.6052608480086</v>
      </c>
      <c r="D221" s="14">
        <f t="shared" si="13"/>
        <v>2435.963437283268</v>
      </c>
      <c r="E221" s="14">
        <f t="shared" si="14"/>
        <v>299152.70010388753</v>
      </c>
    </row>
    <row r="222" spans="1:5" ht="12.75">
      <c r="A222" s="8">
        <v>207</v>
      </c>
      <c r="B222" s="15">
        <f t="shared" si="15"/>
        <v>299152.70010388753</v>
      </c>
      <c r="C222" s="15">
        <f t="shared" si="12"/>
        <v>1620.4104588960574</v>
      </c>
      <c r="D222" s="15">
        <f t="shared" si="13"/>
        <v>2449.1582392352193</v>
      </c>
      <c r="E222" s="15">
        <f t="shared" si="14"/>
        <v>296703.5418646523</v>
      </c>
    </row>
    <row r="223" spans="1:5" ht="12.75">
      <c r="A223" s="8">
        <v>208</v>
      </c>
      <c r="B223" s="14">
        <f t="shared" si="15"/>
        <v>296703.5418646523</v>
      </c>
      <c r="C223" s="14">
        <f t="shared" si="12"/>
        <v>1607.1441851002</v>
      </c>
      <c r="D223" s="14">
        <f t="shared" si="13"/>
        <v>2462.4245130310765</v>
      </c>
      <c r="E223" s="14">
        <f t="shared" si="14"/>
        <v>294241.1173516212</v>
      </c>
    </row>
    <row r="224" spans="1:5" ht="12.75">
      <c r="A224" s="8">
        <v>209</v>
      </c>
      <c r="B224" s="15">
        <f t="shared" si="15"/>
        <v>294241.1173516212</v>
      </c>
      <c r="C224" s="15">
        <f t="shared" si="12"/>
        <v>1593.8060523212816</v>
      </c>
      <c r="D224" s="15">
        <f t="shared" si="13"/>
        <v>2475.762645809995</v>
      </c>
      <c r="E224" s="15">
        <f t="shared" si="14"/>
        <v>291765.35470581125</v>
      </c>
    </row>
    <row r="225" spans="1:5" ht="12.75">
      <c r="A225" s="8">
        <v>210</v>
      </c>
      <c r="B225" s="14">
        <f t="shared" si="15"/>
        <v>291765.35470581125</v>
      </c>
      <c r="C225" s="14">
        <f t="shared" si="12"/>
        <v>1580.3956713231444</v>
      </c>
      <c r="D225" s="14">
        <f t="shared" si="13"/>
        <v>2489.173026808132</v>
      </c>
      <c r="E225" s="14">
        <f t="shared" si="14"/>
        <v>289276.1816790031</v>
      </c>
    </row>
    <row r="226" spans="1:5" ht="12.75">
      <c r="A226" s="8">
        <v>211</v>
      </c>
      <c r="B226" s="15">
        <f t="shared" si="15"/>
        <v>289276.1816790031</v>
      </c>
      <c r="C226" s="15">
        <f t="shared" si="12"/>
        <v>1566.912650761267</v>
      </c>
      <c r="D226" s="15">
        <f t="shared" si="13"/>
        <v>2502.656047370009</v>
      </c>
      <c r="E226" s="15">
        <f t="shared" si="14"/>
        <v>286773.5256316331</v>
      </c>
    </row>
    <row r="227" spans="1:5" ht="12.75">
      <c r="A227" s="8">
        <v>212</v>
      </c>
      <c r="B227" s="14">
        <f t="shared" si="15"/>
        <v>286773.5256316331</v>
      </c>
      <c r="C227" s="14">
        <f t="shared" si="12"/>
        <v>1553.356597171346</v>
      </c>
      <c r="D227" s="14">
        <f t="shared" si="13"/>
        <v>2516.2121009599305</v>
      </c>
      <c r="E227" s="14">
        <f t="shared" si="14"/>
        <v>284257.3135306732</v>
      </c>
    </row>
    <row r="228" spans="1:5" ht="12.75">
      <c r="A228" s="8">
        <v>213</v>
      </c>
      <c r="B228" s="15">
        <f t="shared" si="15"/>
        <v>284257.3135306732</v>
      </c>
      <c r="C228" s="15">
        <f t="shared" si="12"/>
        <v>1539.7271149578135</v>
      </c>
      <c r="D228" s="15">
        <f t="shared" si="13"/>
        <v>2529.841583173463</v>
      </c>
      <c r="E228" s="15">
        <f t="shared" si="14"/>
        <v>281727.4719474997</v>
      </c>
    </row>
    <row r="229" spans="1:5" ht="12.75">
      <c r="A229" s="8">
        <v>214</v>
      </c>
      <c r="B229" s="14">
        <f t="shared" si="15"/>
        <v>281727.4719474997</v>
      </c>
      <c r="C229" s="14">
        <f t="shared" si="12"/>
        <v>1526.02380638229</v>
      </c>
      <c r="D229" s="14">
        <f t="shared" si="13"/>
        <v>2543.5448917489866</v>
      </c>
      <c r="E229" s="14">
        <f t="shared" si="14"/>
        <v>279183.92705575074</v>
      </c>
    </row>
    <row r="230" spans="1:5" ht="12.75">
      <c r="A230" s="8">
        <v>215</v>
      </c>
      <c r="B230" s="15">
        <f t="shared" si="15"/>
        <v>279183.92705575074</v>
      </c>
      <c r="C230" s="15">
        <f t="shared" si="12"/>
        <v>1512.2462715519832</v>
      </c>
      <c r="D230" s="15">
        <f t="shared" si="13"/>
        <v>2557.3224265792933</v>
      </c>
      <c r="E230" s="15">
        <f t="shared" si="14"/>
        <v>276626.60462917143</v>
      </c>
    </row>
    <row r="231" spans="1:5" ht="12.75">
      <c r="A231" s="7">
        <v>216</v>
      </c>
      <c r="B231" s="16">
        <f t="shared" si="15"/>
        <v>276626.60462917143</v>
      </c>
      <c r="C231" s="16">
        <f t="shared" si="12"/>
        <v>1498.3941084080118</v>
      </c>
      <c r="D231" s="16">
        <f t="shared" si="13"/>
        <v>2571.174589723265</v>
      </c>
      <c r="E231" s="16">
        <f t="shared" si="14"/>
        <v>274055.43003944814</v>
      </c>
    </row>
    <row r="232" spans="1:5" ht="12.75">
      <c r="A232" s="8">
        <v>217</v>
      </c>
      <c r="B232" s="15">
        <f t="shared" si="15"/>
        <v>274055.43003944814</v>
      </c>
      <c r="C232" s="15">
        <f t="shared" si="12"/>
        <v>1484.4669127136774</v>
      </c>
      <c r="D232" s="15">
        <f t="shared" si="13"/>
        <v>2585.101785417599</v>
      </c>
      <c r="E232" s="15">
        <f t="shared" si="14"/>
        <v>271470.32825403055</v>
      </c>
    </row>
    <row r="233" spans="1:5" ht="12.75">
      <c r="A233" s="8">
        <v>218</v>
      </c>
      <c r="B233" s="14">
        <f t="shared" si="15"/>
        <v>271470.32825403055</v>
      </c>
      <c r="C233" s="14">
        <f t="shared" si="12"/>
        <v>1470.4642780426657</v>
      </c>
      <c r="D233" s="14">
        <f t="shared" si="13"/>
        <v>2599.104420088611</v>
      </c>
      <c r="E233" s="14">
        <f t="shared" si="14"/>
        <v>268871.2238339419</v>
      </c>
    </row>
    <row r="234" spans="1:5" ht="12.75">
      <c r="A234" s="8">
        <v>219</v>
      </c>
      <c r="B234" s="15">
        <f t="shared" si="15"/>
        <v>268871.2238339419</v>
      </c>
      <c r="C234" s="15">
        <f t="shared" si="12"/>
        <v>1456.3857957671853</v>
      </c>
      <c r="D234" s="15">
        <f t="shared" si="13"/>
        <v>2613.182902364091</v>
      </c>
      <c r="E234" s="15">
        <f t="shared" si="14"/>
        <v>266258.0409315778</v>
      </c>
    </row>
    <row r="235" spans="1:5" ht="12.75">
      <c r="A235" s="8">
        <v>220</v>
      </c>
      <c r="B235" s="14">
        <f t="shared" si="15"/>
        <v>266258.0409315778</v>
      </c>
      <c r="C235" s="14">
        <f t="shared" si="12"/>
        <v>1442.2310550460463</v>
      </c>
      <c r="D235" s="14">
        <f t="shared" si="13"/>
        <v>2627.3376430852304</v>
      </c>
      <c r="E235" s="14">
        <f t="shared" si="14"/>
        <v>263630.7032884926</v>
      </c>
    </row>
    <row r="236" spans="1:5" ht="12.75">
      <c r="A236" s="8">
        <v>221</v>
      </c>
      <c r="B236" s="15">
        <f t="shared" si="15"/>
        <v>263630.7032884926</v>
      </c>
      <c r="C236" s="15">
        <f t="shared" si="12"/>
        <v>1427.999642812668</v>
      </c>
      <c r="D236" s="15">
        <f t="shared" si="13"/>
        <v>2641.5690553186087</v>
      </c>
      <c r="E236" s="15">
        <f t="shared" si="14"/>
        <v>260989.13423317397</v>
      </c>
    </row>
    <row r="237" spans="1:5" ht="12.75">
      <c r="A237" s="8">
        <v>222</v>
      </c>
      <c r="B237" s="14">
        <f t="shared" si="15"/>
        <v>260989.13423317397</v>
      </c>
      <c r="C237" s="14">
        <f t="shared" si="12"/>
        <v>1413.6911437630258</v>
      </c>
      <c r="D237" s="14">
        <f t="shared" si="13"/>
        <v>2655.8775543682505</v>
      </c>
      <c r="E237" s="14">
        <f t="shared" si="14"/>
        <v>258333.25667880572</v>
      </c>
    </row>
    <row r="238" spans="1:5" ht="12.75">
      <c r="A238" s="8">
        <v>223</v>
      </c>
      <c r="B238" s="15">
        <f t="shared" si="15"/>
        <v>258333.25667880572</v>
      </c>
      <c r="C238" s="15">
        <f t="shared" si="12"/>
        <v>1399.305140343531</v>
      </c>
      <c r="D238" s="15">
        <f t="shared" si="13"/>
        <v>2670.2635577877454</v>
      </c>
      <c r="E238" s="15">
        <f t="shared" si="14"/>
        <v>255662.99312101796</v>
      </c>
    </row>
    <row r="239" spans="1:5" ht="12.75">
      <c r="A239" s="8">
        <v>224</v>
      </c>
      <c r="B239" s="14">
        <f t="shared" si="15"/>
        <v>255662.99312101796</v>
      </c>
      <c r="C239" s="14">
        <f t="shared" si="12"/>
        <v>1384.8412127388474</v>
      </c>
      <c r="D239" s="14">
        <f t="shared" si="13"/>
        <v>2684.727485392429</v>
      </c>
      <c r="E239" s="14">
        <f t="shared" si="14"/>
        <v>252978.26563562555</v>
      </c>
    </row>
    <row r="240" spans="1:5" ht="12.75">
      <c r="A240" s="8">
        <v>225</v>
      </c>
      <c r="B240" s="15">
        <f t="shared" si="15"/>
        <v>252978.26563562555</v>
      </c>
      <c r="C240" s="15">
        <f t="shared" si="12"/>
        <v>1370.2989388596386</v>
      </c>
      <c r="D240" s="15">
        <f t="shared" si="13"/>
        <v>2699.2697592716377</v>
      </c>
      <c r="E240" s="15">
        <f t="shared" si="14"/>
        <v>250278.9958763539</v>
      </c>
    </row>
    <row r="241" spans="1:5" ht="12.75">
      <c r="A241" s="8">
        <v>226</v>
      </c>
      <c r="B241" s="14">
        <f t="shared" si="15"/>
        <v>250278.9958763539</v>
      </c>
      <c r="C241" s="14">
        <f t="shared" si="12"/>
        <v>1355.6778943302504</v>
      </c>
      <c r="D241" s="14">
        <f t="shared" si="13"/>
        <v>2713.890803801026</v>
      </c>
      <c r="E241" s="14">
        <f t="shared" si="14"/>
        <v>247565.1050725529</v>
      </c>
    </row>
    <row r="242" spans="1:5" ht="12.75">
      <c r="A242" s="8">
        <v>227</v>
      </c>
      <c r="B242" s="15">
        <f t="shared" si="15"/>
        <v>247565.1050725529</v>
      </c>
      <c r="C242" s="15">
        <f t="shared" si="12"/>
        <v>1340.977652476328</v>
      </c>
      <c r="D242" s="15">
        <f t="shared" si="13"/>
        <v>2728.591045654948</v>
      </c>
      <c r="E242" s="15">
        <f t="shared" si="14"/>
        <v>244836.51402689793</v>
      </c>
    </row>
    <row r="243" spans="1:5" ht="12.75">
      <c r="A243" s="7">
        <v>228</v>
      </c>
      <c r="B243" s="16">
        <f t="shared" si="15"/>
        <v>244836.51402689793</v>
      </c>
      <c r="C243" s="16">
        <f t="shared" si="12"/>
        <v>1326.1977843123639</v>
      </c>
      <c r="D243" s="16">
        <f t="shared" si="13"/>
        <v>2743.3709138189124</v>
      </c>
      <c r="E243" s="16">
        <f t="shared" si="14"/>
        <v>242093.14311307902</v>
      </c>
    </row>
    <row r="244" spans="1:5" ht="12.75">
      <c r="A244" s="8">
        <v>229</v>
      </c>
      <c r="B244" s="15">
        <f t="shared" si="15"/>
        <v>242093.14311307902</v>
      </c>
      <c r="C244" s="15">
        <f t="shared" si="12"/>
        <v>1311.337858529178</v>
      </c>
      <c r="D244" s="15">
        <f t="shared" si="13"/>
        <v>2758.2308396020985</v>
      </c>
      <c r="E244" s="15">
        <f t="shared" si="14"/>
        <v>239334.91227347692</v>
      </c>
    </row>
    <row r="245" spans="1:5" ht="12.75">
      <c r="A245" s="8">
        <v>230</v>
      </c>
      <c r="B245" s="14">
        <f t="shared" si="15"/>
        <v>239334.91227347692</v>
      </c>
      <c r="C245" s="14">
        <f t="shared" si="12"/>
        <v>1296.3974414813333</v>
      </c>
      <c r="D245" s="14">
        <f t="shared" si="13"/>
        <v>2773.171256649943</v>
      </c>
      <c r="E245" s="14">
        <f t="shared" si="14"/>
        <v>236561.74101682697</v>
      </c>
    </row>
    <row r="246" spans="1:5" ht="12.75">
      <c r="A246" s="8">
        <v>231</v>
      </c>
      <c r="B246" s="15">
        <f t="shared" si="15"/>
        <v>236561.74101682697</v>
      </c>
      <c r="C246" s="15">
        <f t="shared" si="12"/>
        <v>1281.3760971744794</v>
      </c>
      <c r="D246" s="15">
        <f t="shared" si="13"/>
        <v>2788.192600956797</v>
      </c>
      <c r="E246" s="15">
        <f t="shared" si="14"/>
        <v>233773.54841587017</v>
      </c>
    </row>
    <row r="247" spans="1:5" ht="12.75">
      <c r="A247" s="8">
        <v>232</v>
      </c>
      <c r="B247" s="14">
        <f t="shared" si="15"/>
        <v>233773.54841587017</v>
      </c>
      <c r="C247" s="14">
        <f t="shared" si="12"/>
        <v>1266.27338725263</v>
      </c>
      <c r="D247" s="14">
        <f t="shared" si="13"/>
        <v>2803.2953108786464</v>
      </c>
      <c r="E247" s="14">
        <f t="shared" si="14"/>
        <v>230970.2531049915</v>
      </c>
    </row>
    <row r="248" spans="1:5" ht="12.75">
      <c r="A248" s="8">
        <v>233</v>
      </c>
      <c r="B248" s="15">
        <f t="shared" si="15"/>
        <v>230970.2531049915</v>
      </c>
      <c r="C248" s="15">
        <f t="shared" si="12"/>
        <v>1251.0888709853707</v>
      </c>
      <c r="D248" s="15">
        <f t="shared" si="13"/>
        <v>2818.479827145906</v>
      </c>
      <c r="E248" s="15">
        <f t="shared" si="14"/>
        <v>228151.7732778456</v>
      </c>
    </row>
    <row r="249" spans="1:5" ht="12.75">
      <c r="A249" s="8">
        <v>234</v>
      </c>
      <c r="B249" s="14">
        <f t="shared" si="15"/>
        <v>228151.7732778456</v>
      </c>
      <c r="C249" s="14">
        <f t="shared" si="12"/>
        <v>1235.822105254997</v>
      </c>
      <c r="D249" s="14">
        <f t="shared" si="13"/>
        <v>2833.7465928762795</v>
      </c>
      <c r="E249" s="14">
        <f t="shared" si="14"/>
        <v>225318.02668496934</v>
      </c>
    </row>
    <row r="250" spans="1:5" ht="12.75">
      <c r="A250" s="8">
        <v>235</v>
      </c>
      <c r="B250" s="15">
        <f t="shared" si="15"/>
        <v>225318.02668496934</v>
      </c>
      <c r="C250" s="15">
        <f t="shared" si="12"/>
        <v>1220.472644543584</v>
      </c>
      <c r="D250" s="15">
        <f t="shared" si="13"/>
        <v>2849.0960535876925</v>
      </c>
      <c r="E250" s="15">
        <f t="shared" si="14"/>
        <v>222468.93063138166</v>
      </c>
    </row>
    <row r="251" spans="1:5" ht="12.75">
      <c r="A251" s="8">
        <v>236</v>
      </c>
      <c r="B251" s="14">
        <f t="shared" si="15"/>
        <v>222468.93063138166</v>
      </c>
      <c r="C251" s="14">
        <f t="shared" si="12"/>
        <v>1205.040040919984</v>
      </c>
      <c r="D251" s="14">
        <f t="shared" si="13"/>
        <v>2864.5286572112927</v>
      </c>
      <c r="E251" s="14">
        <f t="shared" si="14"/>
        <v>219604.40197417038</v>
      </c>
    </row>
    <row r="252" spans="1:5" ht="12.75">
      <c r="A252" s="8">
        <v>237</v>
      </c>
      <c r="B252" s="15">
        <f t="shared" si="15"/>
        <v>219604.40197417038</v>
      </c>
      <c r="C252" s="15">
        <f t="shared" si="12"/>
        <v>1189.5238440267563</v>
      </c>
      <c r="D252" s="15">
        <f t="shared" si="13"/>
        <v>2880.0448541045203</v>
      </c>
      <c r="E252" s="15">
        <f t="shared" si="14"/>
        <v>216724.35712006586</v>
      </c>
    </row>
    <row r="253" spans="1:5" ht="12.75">
      <c r="A253" s="8">
        <v>238</v>
      </c>
      <c r="B253" s="14">
        <f t="shared" si="15"/>
        <v>216724.35712006586</v>
      </c>
      <c r="C253" s="14">
        <f t="shared" si="12"/>
        <v>1173.9236010670236</v>
      </c>
      <c r="D253" s="14">
        <f t="shared" si="13"/>
        <v>2895.6450970642527</v>
      </c>
      <c r="E253" s="14">
        <f t="shared" si="14"/>
        <v>213828.7120230016</v>
      </c>
    </row>
    <row r="254" spans="1:5" ht="12.75">
      <c r="A254" s="8">
        <v>239</v>
      </c>
      <c r="B254" s="15">
        <f t="shared" si="15"/>
        <v>213828.7120230016</v>
      </c>
      <c r="C254" s="15">
        <f t="shared" si="12"/>
        <v>1158.2388567912587</v>
      </c>
      <c r="D254" s="15">
        <f t="shared" si="13"/>
        <v>2911.329841340018</v>
      </c>
      <c r="E254" s="15">
        <f t="shared" si="14"/>
        <v>210917.38218166158</v>
      </c>
    </row>
    <row r="255" spans="1:5" ht="12.75">
      <c r="A255" s="7">
        <v>240</v>
      </c>
      <c r="B255" s="16">
        <f t="shared" si="15"/>
        <v>210917.38218166158</v>
      </c>
      <c r="C255" s="16">
        <f t="shared" si="12"/>
        <v>1142.4691534840003</v>
      </c>
      <c r="D255" s="16">
        <f t="shared" si="13"/>
        <v>2927.099544647276</v>
      </c>
      <c r="E255" s="16">
        <f t="shared" si="14"/>
        <v>207990.28263701432</v>
      </c>
    </row>
    <row r="256" spans="1:5" ht="12.75">
      <c r="A256" s="8">
        <v>241</v>
      </c>
      <c r="B256" s="15">
        <f aca="true" t="shared" si="16" ref="B256:B267">+E255</f>
        <v>207990.28263701432</v>
      </c>
      <c r="C256" s="15">
        <f t="shared" si="12"/>
        <v>1126.6140309504942</v>
      </c>
      <c r="D256" s="15">
        <f t="shared" si="13"/>
        <v>2942.954667180782</v>
      </c>
      <c r="E256" s="15">
        <f aca="true" t="shared" si="17" ref="E256:E267">+B256-D256</f>
        <v>205047.32796983354</v>
      </c>
    </row>
    <row r="257" spans="1:5" ht="12.75">
      <c r="A257" s="8">
        <v>242</v>
      </c>
      <c r="B257" s="14">
        <f t="shared" si="16"/>
        <v>205047.32796983354</v>
      </c>
      <c r="C257" s="14">
        <f t="shared" si="12"/>
        <v>1110.673026503265</v>
      </c>
      <c r="D257" s="14">
        <f t="shared" si="13"/>
        <v>2958.8956716280118</v>
      </c>
      <c r="E257" s="14">
        <f t="shared" si="17"/>
        <v>202088.43229820553</v>
      </c>
    </row>
    <row r="258" spans="1:5" ht="12.75">
      <c r="A258" s="8">
        <v>243</v>
      </c>
      <c r="B258" s="15">
        <f t="shared" si="16"/>
        <v>202088.43229820553</v>
      </c>
      <c r="C258" s="15">
        <f t="shared" si="12"/>
        <v>1094.6456749486133</v>
      </c>
      <c r="D258" s="15">
        <f t="shared" si="13"/>
        <v>2974.923023182663</v>
      </c>
      <c r="E258" s="15">
        <f t="shared" si="17"/>
        <v>199113.50927502287</v>
      </c>
    </row>
    <row r="259" spans="1:5" ht="12.75">
      <c r="A259" s="8">
        <v>244</v>
      </c>
      <c r="B259" s="14">
        <f t="shared" si="16"/>
        <v>199113.50927502287</v>
      </c>
      <c r="C259" s="14">
        <f t="shared" si="12"/>
        <v>1078.5315085730406</v>
      </c>
      <c r="D259" s="14">
        <f t="shared" si="13"/>
        <v>2991.0371895582357</v>
      </c>
      <c r="E259" s="14">
        <f t="shared" si="17"/>
        <v>196122.47208546463</v>
      </c>
    </row>
    <row r="260" spans="1:5" ht="12.75">
      <c r="A260" s="8">
        <v>245</v>
      </c>
      <c r="B260" s="15">
        <f t="shared" si="16"/>
        <v>196122.47208546463</v>
      </c>
      <c r="C260" s="15">
        <f t="shared" si="12"/>
        <v>1062.3300571296002</v>
      </c>
      <c r="D260" s="15">
        <f t="shared" si="13"/>
        <v>3007.238641001676</v>
      </c>
      <c r="E260" s="15">
        <f t="shared" si="17"/>
        <v>193115.23344446297</v>
      </c>
    </row>
    <row r="261" spans="1:5" ht="12.75">
      <c r="A261" s="8">
        <v>246</v>
      </c>
      <c r="B261" s="14">
        <f t="shared" si="16"/>
        <v>193115.23344446297</v>
      </c>
      <c r="C261" s="14">
        <f t="shared" si="12"/>
        <v>1046.0408478241745</v>
      </c>
      <c r="D261" s="14">
        <f t="shared" si="13"/>
        <v>3023.527850307102</v>
      </c>
      <c r="E261" s="14">
        <f t="shared" si="17"/>
        <v>190091.70559415588</v>
      </c>
    </row>
    <row r="262" spans="1:5" ht="12.75">
      <c r="A262" s="8">
        <v>247</v>
      </c>
      <c r="B262" s="15">
        <f t="shared" si="16"/>
        <v>190091.70559415588</v>
      </c>
      <c r="C262" s="15">
        <f t="shared" si="12"/>
        <v>1029.6634053016776</v>
      </c>
      <c r="D262" s="15">
        <f t="shared" si="13"/>
        <v>3039.9052928295987</v>
      </c>
      <c r="E262" s="15">
        <f t="shared" si="17"/>
        <v>187051.8003013263</v>
      </c>
    </row>
    <row r="263" spans="1:5" ht="12.75">
      <c r="A263" s="8">
        <v>248</v>
      </c>
      <c r="B263" s="14">
        <f t="shared" si="16"/>
        <v>187051.8003013263</v>
      </c>
      <c r="C263" s="14">
        <f t="shared" si="12"/>
        <v>1013.197251632184</v>
      </c>
      <c r="D263" s="14">
        <f t="shared" si="13"/>
        <v>3056.3714464990926</v>
      </c>
      <c r="E263" s="14">
        <f t="shared" si="17"/>
        <v>183995.4288548272</v>
      </c>
    </row>
    <row r="264" spans="1:5" ht="12.75">
      <c r="A264" s="8">
        <v>249</v>
      </c>
      <c r="B264" s="15">
        <f t="shared" si="16"/>
        <v>183995.4288548272</v>
      </c>
      <c r="C264" s="15">
        <f t="shared" si="12"/>
        <v>996.6419062969807</v>
      </c>
      <c r="D264" s="15">
        <f t="shared" si="13"/>
        <v>3072.9267918342957</v>
      </c>
      <c r="E264" s="15">
        <f t="shared" si="17"/>
        <v>180922.5020629929</v>
      </c>
    </row>
    <row r="265" spans="1:5" ht="12.75">
      <c r="A265" s="8">
        <v>250</v>
      </c>
      <c r="B265" s="14">
        <f t="shared" si="16"/>
        <v>180922.5020629929</v>
      </c>
      <c r="C265" s="14">
        <f t="shared" si="12"/>
        <v>979.9968861745448</v>
      </c>
      <c r="D265" s="14">
        <f t="shared" si="13"/>
        <v>3089.571811956732</v>
      </c>
      <c r="E265" s="14">
        <f t="shared" si="17"/>
        <v>177832.93025103616</v>
      </c>
    </row>
    <row r="266" spans="1:5" ht="12.75">
      <c r="A266" s="8">
        <v>251</v>
      </c>
      <c r="B266" s="15">
        <f t="shared" si="16"/>
        <v>177832.93025103616</v>
      </c>
      <c r="C266" s="15">
        <f t="shared" si="12"/>
        <v>963.2617055264459</v>
      </c>
      <c r="D266" s="15">
        <f t="shared" si="13"/>
        <v>3106.3069926048306</v>
      </c>
      <c r="E266" s="15">
        <f t="shared" si="17"/>
        <v>174726.62325843133</v>
      </c>
    </row>
    <row r="267" spans="1:5" ht="12.75">
      <c r="A267" s="7">
        <v>252</v>
      </c>
      <c r="B267" s="16">
        <f t="shared" si="16"/>
        <v>174726.62325843133</v>
      </c>
      <c r="C267" s="16">
        <f t="shared" si="12"/>
        <v>946.4358759831697</v>
      </c>
      <c r="D267" s="16">
        <f t="shared" si="13"/>
        <v>3123.1328221481067</v>
      </c>
      <c r="E267" s="16">
        <f t="shared" si="17"/>
        <v>171603.49043628323</v>
      </c>
    </row>
    <row r="268" spans="1:5" ht="12.75">
      <c r="A268" s="8">
        <v>253</v>
      </c>
      <c r="B268" s="15">
        <f aca="true" t="shared" si="18" ref="B268:B291">+E267</f>
        <v>171603.49043628323</v>
      </c>
      <c r="C268" s="15">
        <f t="shared" si="12"/>
        <v>929.5189065298674</v>
      </c>
      <c r="D268" s="15">
        <f t="shared" si="13"/>
        <v>3140.049791601409</v>
      </c>
      <c r="E268" s="15">
        <f aca="true" t="shared" si="19" ref="E268:E291">+B268-D268</f>
        <v>168463.44064468183</v>
      </c>
    </row>
    <row r="269" spans="1:5" ht="12.75">
      <c r="A269" s="8">
        <v>254</v>
      </c>
      <c r="B269" s="14">
        <f t="shared" si="18"/>
        <v>168463.44064468183</v>
      </c>
      <c r="C269" s="14">
        <f t="shared" si="12"/>
        <v>912.5103034920267</v>
      </c>
      <c r="D269" s="14">
        <f t="shared" si="13"/>
        <v>3157.05839463925</v>
      </c>
      <c r="E269" s="14">
        <f t="shared" si="19"/>
        <v>165306.38225004257</v>
      </c>
    </row>
    <row r="270" spans="1:5" ht="12.75">
      <c r="A270" s="8">
        <v>255</v>
      </c>
      <c r="B270" s="15">
        <f t="shared" si="18"/>
        <v>165306.38225004257</v>
      </c>
      <c r="C270" s="15">
        <f t="shared" si="12"/>
        <v>895.409570521064</v>
      </c>
      <c r="D270" s="15">
        <f t="shared" si="13"/>
        <v>3174.1591276102126</v>
      </c>
      <c r="E270" s="15">
        <f t="shared" si="19"/>
        <v>162132.22312243236</v>
      </c>
    </row>
    <row r="271" spans="1:5" ht="12.75">
      <c r="A271" s="8">
        <v>256</v>
      </c>
      <c r="B271" s="14">
        <f t="shared" si="18"/>
        <v>162132.22312243236</v>
      </c>
      <c r="C271" s="14">
        <f t="shared" si="12"/>
        <v>878.2162085798419</v>
      </c>
      <c r="D271" s="14">
        <f t="shared" si="13"/>
        <v>3191.3524895514347</v>
      </c>
      <c r="E271" s="14">
        <f t="shared" si="19"/>
        <v>158940.87063288092</v>
      </c>
    </row>
    <row r="272" spans="1:5" ht="12.75">
      <c r="A272" s="8">
        <v>257</v>
      </c>
      <c r="B272" s="15">
        <f t="shared" si="18"/>
        <v>158940.87063288092</v>
      </c>
      <c r="C272" s="15">
        <f aca="true" t="shared" si="20" ref="C272:C315">+B272*$C$10/12</f>
        <v>860.929715928105</v>
      </c>
      <c r="D272" s="15">
        <f aca="true" t="shared" si="21" ref="D272:D315">+$C$9-C272</f>
        <v>3208.6389822031715</v>
      </c>
      <c r="E272" s="15">
        <f t="shared" si="19"/>
        <v>155732.23165067774</v>
      </c>
    </row>
    <row r="273" spans="1:5" ht="12.75">
      <c r="A273" s="8">
        <v>258</v>
      </c>
      <c r="B273" s="14">
        <f t="shared" si="18"/>
        <v>155732.23165067774</v>
      </c>
      <c r="C273" s="14">
        <f t="shared" si="20"/>
        <v>843.5495881078377</v>
      </c>
      <c r="D273" s="14">
        <f t="shared" si="21"/>
        <v>3226.0191100234388</v>
      </c>
      <c r="E273" s="14">
        <f t="shared" si="19"/>
        <v>152506.2125406543</v>
      </c>
    </row>
    <row r="274" spans="1:5" ht="12.75">
      <c r="A274" s="8">
        <v>259</v>
      </c>
      <c r="B274" s="15">
        <f t="shared" si="18"/>
        <v>152506.2125406543</v>
      </c>
      <c r="C274" s="15">
        <f t="shared" si="20"/>
        <v>826.075317928544</v>
      </c>
      <c r="D274" s="15">
        <f t="shared" si="21"/>
        <v>3243.4933802027326</v>
      </c>
      <c r="E274" s="15">
        <f t="shared" si="19"/>
        <v>149262.71916045155</v>
      </c>
    </row>
    <row r="275" spans="1:5" ht="12.75">
      <c r="A275" s="8">
        <v>260</v>
      </c>
      <c r="B275" s="14">
        <f t="shared" si="18"/>
        <v>149262.71916045155</v>
      </c>
      <c r="C275" s="14">
        <f t="shared" si="20"/>
        <v>808.5063954524459</v>
      </c>
      <c r="D275" s="14">
        <f t="shared" si="21"/>
        <v>3261.0623026788307</v>
      </c>
      <c r="E275" s="14">
        <f t="shared" si="19"/>
        <v>146001.65685777273</v>
      </c>
    </row>
    <row r="276" spans="1:5" ht="12.75">
      <c r="A276" s="8">
        <v>261</v>
      </c>
      <c r="B276" s="15">
        <f t="shared" si="18"/>
        <v>146001.65685777273</v>
      </c>
      <c r="C276" s="15">
        <f t="shared" si="20"/>
        <v>790.8423079796024</v>
      </c>
      <c r="D276" s="15">
        <f t="shared" si="21"/>
        <v>3278.726390151674</v>
      </c>
      <c r="E276" s="15">
        <f t="shared" si="19"/>
        <v>142722.93046762104</v>
      </c>
    </row>
    <row r="277" spans="1:5" ht="12.75">
      <c r="A277" s="8">
        <v>262</v>
      </c>
      <c r="B277" s="14">
        <f t="shared" si="18"/>
        <v>142722.93046762104</v>
      </c>
      <c r="C277" s="14">
        <f t="shared" si="20"/>
        <v>773.0825400329473</v>
      </c>
      <c r="D277" s="14">
        <f t="shared" si="21"/>
        <v>3296.4861580983293</v>
      </c>
      <c r="E277" s="14">
        <f t="shared" si="19"/>
        <v>139426.44430952272</v>
      </c>
    </row>
    <row r="278" spans="1:5" ht="12.75">
      <c r="A278" s="8">
        <v>263</v>
      </c>
      <c r="B278" s="15">
        <f t="shared" si="18"/>
        <v>139426.44430952272</v>
      </c>
      <c r="C278" s="15">
        <f t="shared" si="20"/>
        <v>755.2265733432481</v>
      </c>
      <c r="D278" s="15">
        <f t="shared" si="21"/>
        <v>3314.3421247880283</v>
      </c>
      <c r="E278" s="15">
        <f t="shared" si="19"/>
        <v>136112.1021847347</v>
      </c>
    </row>
    <row r="279" spans="1:5" ht="12.75">
      <c r="A279" s="7">
        <v>264</v>
      </c>
      <c r="B279" s="16">
        <f t="shared" si="18"/>
        <v>136112.1021847347</v>
      </c>
      <c r="C279" s="16">
        <f t="shared" si="20"/>
        <v>737.2738868339796</v>
      </c>
      <c r="D279" s="16">
        <f t="shared" si="21"/>
        <v>3332.2948112972967</v>
      </c>
      <c r="E279" s="16">
        <f t="shared" si="19"/>
        <v>132779.8073734374</v>
      </c>
    </row>
    <row r="280" spans="1:5" ht="12.75">
      <c r="A280" s="8">
        <v>265</v>
      </c>
      <c r="B280" s="15">
        <f t="shared" si="18"/>
        <v>132779.8073734374</v>
      </c>
      <c r="C280" s="15">
        <f t="shared" si="20"/>
        <v>719.2239566061193</v>
      </c>
      <c r="D280" s="15">
        <f t="shared" si="21"/>
        <v>3350.344741525157</v>
      </c>
      <c r="E280" s="15">
        <f t="shared" si="19"/>
        <v>129429.46263191223</v>
      </c>
    </row>
    <row r="281" spans="1:5" ht="12.75">
      <c r="A281" s="8">
        <v>266</v>
      </c>
      <c r="B281" s="14">
        <f t="shared" si="18"/>
        <v>129429.46263191223</v>
      </c>
      <c r="C281" s="14">
        <f t="shared" si="20"/>
        <v>701.076255922858</v>
      </c>
      <c r="D281" s="14">
        <f t="shared" si="21"/>
        <v>3368.4924422084187</v>
      </c>
      <c r="E281" s="14">
        <f t="shared" si="19"/>
        <v>126060.97018970382</v>
      </c>
    </row>
    <row r="282" spans="1:5" ht="12.75">
      <c r="A282" s="8">
        <v>267</v>
      </c>
      <c r="B282" s="15">
        <f t="shared" si="18"/>
        <v>126060.97018970382</v>
      </c>
      <c r="C282" s="15">
        <f t="shared" si="20"/>
        <v>682.8302551942289</v>
      </c>
      <c r="D282" s="15">
        <f t="shared" si="21"/>
        <v>3386.7384429370477</v>
      </c>
      <c r="E282" s="15">
        <f t="shared" si="19"/>
        <v>122674.23174676677</v>
      </c>
    </row>
    <row r="283" spans="1:5" ht="12.75">
      <c r="A283" s="8">
        <v>268</v>
      </c>
      <c r="B283" s="14">
        <f t="shared" si="18"/>
        <v>122674.23174676677</v>
      </c>
      <c r="C283" s="14">
        <f t="shared" si="20"/>
        <v>664.4854219616534</v>
      </c>
      <c r="D283" s="14">
        <f t="shared" si="21"/>
        <v>3405.083276169623</v>
      </c>
      <c r="E283" s="14">
        <f t="shared" si="19"/>
        <v>119269.14847059715</v>
      </c>
    </row>
    <row r="284" spans="1:5" ht="12.75">
      <c r="A284" s="8">
        <v>269</v>
      </c>
      <c r="B284" s="15">
        <f t="shared" si="18"/>
        <v>119269.14847059715</v>
      </c>
      <c r="C284" s="15">
        <f t="shared" si="20"/>
        <v>646.0412208824013</v>
      </c>
      <c r="D284" s="15">
        <f t="shared" si="21"/>
        <v>3423.527477248875</v>
      </c>
      <c r="E284" s="15">
        <f t="shared" si="19"/>
        <v>115845.62099334828</v>
      </c>
    </row>
    <row r="285" spans="1:5" ht="12.75">
      <c r="A285" s="8">
        <v>270</v>
      </c>
      <c r="B285" s="14">
        <f t="shared" si="18"/>
        <v>115845.62099334828</v>
      </c>
      <c r="C285" s="14">
        <f t="shared" si="20"/>
        <v>627.4971137139698</v>
      </c>
      <c r="D285" s="14">
        <f t="shared" si="21"/>
        <v>3442.0715844173064</v>
      </c>
      <c r="E285" s="14">
        <f t="shared" si="19"/>
        <v>112403.54940893097</v>
      </c>
    </row>
    <row r="286" spans="1:5" ht="12.75">
      <c r="A286" s="8">
        <v>271</v>
      </c>
      <c r="B286" s="15">
        <f t="shared" si="18"/>
        <v>112403.54940893097</v>
      </c>
      <c r="C286" s="15">
        <f t="shared" si="20"/>
        <v>608.8525592983761</v>
      </c>
      <c r="D286" s="15">
        <f t="shared" si="21"/>
        <v>3460.7161388329005</v>
      </c>
      <c r="E286" s="15">
        <f t="shared" si="19"/>
        <v>108942.83327009807</v>
      </c>
    </row>
    <row r="287" spans="1:5" ht="12.75">
      <c r="A287" s="8">
        <v>272</v>
      </c>
      <c r="B287" s="14">
        <f t="shared" si="18"/>
        <v>108942.83327009807</v>
      </c>
      <c r="C287" s="14">
        <f t="shared" si="20"/>
        <v>590.1070135463646</v>
      </c>
      <c r="D287" s="14">
        <f t="shared" si="21"/>
        <v>3479.461684584912</v>
      </c>
      <c r="E287" s="14">
        <f t="shared" si="19"/>
        <v>105463.37158551316</v>
      </c>
    </row>
    <row r="288" spans="1:5" ht="12.75">
      <c r="A288" s="8">
        <v>273</v>
      </c>
      <c r="B288" s="15">
        <f t="shared" si="18"/>
        <v>105463.37158551316</v>
      </c>
      <c r="C288" s="15">
        <f t="shared" si="20"/>
        <v>571.2599294215296</v>
      </c>
      <c r="D288" s="15">
        <f t="shared" si="21"/>
        <v>3498.308768709747</v>
      </c>
      <c r="E288" s="15">
        <f t="shared" si="19"/>
        <v>101965.06281680342</v>
      </c>
    </row>
    <row r="289" spans="1:5" ht="12.75">
      <c r="A289" s="8">
        <v>274</v>
      </c>
      <c r="B289" s="14">
        <f t="shared" si="18"/>
        <v>101965.06281680342</v>
      </c>
      <c r="C289" s="14">
        <f t="shared" si="20"/>
        <v>552.3107569243518</v>
      </c>
      <c r="D289" s="14">
        <f t="shared" si="21"/>
        <v>3517.2579412069244</v>
      </c>
      <c r="E289" s="14">
        <f t="shared" si="19"/>
        <v>98447.80487559648</v>
      </c>
    </row>
    <row r="290" spans="1:5" ht="12.75">
      <c r="A290" s="8">
        <v>275</v>
      </c>
      <c r="B290" s="15">
        <f t="shared" si="18"/>
        <v>98447.80487559648</v>
      </c>
      <c r="C290" s="15">
        <f t="shared" si="20"/>
        <v>533.2589430761476</v>
      </c>
      <c r="D290" s="15">
        <f t="shared" si="21"/>
        <v>3536.309755055129</v>
      </c>
      <c r="E290" s="15">
        <f t="shared" si="19"/>
        <v>94911.49512054135</v>
      </c>
    </row>
    <row r="291" spans="1:5" ht="12.75">
      <c r="A291" s="7">
        <v>276</v>
      </c>
      <c r="B291" s="16">
        <f t="shared" si="18"/>
        <v>94911.49512054135</v>
      </c>
      <c r="C291" s="16">
        <f t="shared" si="20"/>
        <v>514.1039319029323</v>
      </c>
      <c r="D291" s="16">
        <f t="shared" si="21"/>
        <v>3555.464766228344</v>
      </c>
      <c r="E291" s="16">
        <f t="shared" si="19"/>
        <v>91356.03035431301</v>
      </c>
    </row>
    <row r="292" spans="1:5" ht="12.75">
      <c r="A292" s="8">
        <v>277</v>
      </c>
      <c r="B292" s="15">
        <f aca="true" t="shared" si="22" ref="B292:B315">+E291</f>
        <v>91356.03035431301</v>
      </c>
      <c r="C292" s="15">
        <f t="shared" si="20"/>
        <v>494.8451644191955</v>
      </c>
      <c r="D292" s="15">
        <f t="shared" si="21"/>
        <v>3574.723533712081</v>
      </c>
      <c r="E292" s="15">
        <f aca="true" t="shared" si="23" ref="E292:E315">+B292-D292</f>
        <v>87781.30682060093</v>
      </c>
    </row>
    <row r="293" spans="1:5" ht="12.75">
      <c r="A293" s="8">
        <v>278</v>
      </c>
      <c r="B293" s="14">
        <f t="shared" si="22"/>
        <v>87781.30682060093</v>
      </c>
      <c r="C293" s="14">
        <f t="shared" si="20"/>
        <v>475.4820786115884</v>
      </c>
      <c r="D293" s="14">
        <f t="shared" si="21"/>
        <v>3594.086619519688</v>
      </c>
      <c r="E293" s="14">
        <f t="shared" si="23"/>
        <v>84187.22020108125</v>
      </c>
    </row>
    <row r="294" spans="1:5" ht="12.75">
      <c r="A294" s="8">
        <v>279</v>
      </c>
      <c r="B294" s="15">
        <f t="shared" si="22"/>
        <v>84187.22020108125</v>
      </c>
      <c r="C294" s="15">
        <f t="shared" si="20"/>
        <v>456.01410942252346</v>
      </c>
      <c r="D294" s="15">
        <f t="shared" si="21"/>
        <v>3613.554588708753</v>
      </c>
      <c r="E294" s="15">
        <f t="shared" si="23"/>
        <v>80573.6656123725</v>
      </c>
    </row>
    <row r="295" spans="1:5" ht="12.75">
      <c r="A295" s="8">
        <v>280</v>
      </c>
      <c r="B295" s="14">
        <f t="shared" si="22"/>
        <v>80573.6656123725</v>
      </c>
      <c r="C295" s="14">
        <f t="shared" si="20"/>
        <v>436.44068873368434</v>
      </c>
      <c r="D295" s="14">
        <f t="shared" si="21"/>
        <v>3633.128009397592</v>
      </c>
      <c r="E295" s="14">
        <f t="shared" si="23"/>
        <v>76940.5376029749</v>
      </c>
    </row>
    <row r="296" spans="1:5" ht="12.75">
      <c r="A296" s="8">
        <v>281</v>
      </c>
      <c r="B296" s="15">
        <f t="shared" si="22"/>
        <v>76940.5376029749</v>
      </c>
      <c r="C296" s="15">
        <f t="shared" si="20"/>
        <v>416.7612453494474</v>
      </c>
      <c r="D296" s="15">
        <f t="shared" si="21"/>
        <v>3652.807452781829</v>
      </c>
      <c r="E296" s="15">
        <f t="shared" si="23"/>
        <v>73287.73015019308</v>
      </c>
    </row>
    <row r="297" spans="1:5" ht="12.75">
      <c r="A297" s="8">
        <v>282</v>
      </c>
      <c r="B297" s="14">
        <f t="shared" si="22"/>
        <v>73287.73015019308</v>
      </c>
      <c r="C297" s="14">
        <f t="shared" si="20"/>
        <v>396.97520498021254</v>
      </c>
      <c r="D297" s="14">
        <f t="shared" si="21"/>
        <v>3672.5934931510637</v>
      </c>
      <c r="E297" s="14">
        <f t="shared" si="23"/>
        <v>69615.13665704202</v>
      </c>
    </row>
    <row r="298" spans="1:5" ht="12.75">
      <c r="A298" s="8">
        <v>283</v>
      </c>
      <c r="B298" s="15">
        <f t="shared" si="22"/>
        <v>69615.13665704202</v>
      </c>
      <c r="C298" s="15">
        <f t="shared" si="20"/>
        <v>377.08199022564435</v>
      </c>
      <c r="D298" s="15">
        <f t="shared" si="21"/>
        <v>3692.486707905632</v>
      </c>
      <c r="E298" s="15">
        <f t="shared" si="23"/>
        <v>65922.6499491364</v>
      </c>
    </row>
    <row r="299" spans="1:5" ht="12.75">
      <c r="A299" s="8">
        <v>284</v>
      </c>
      <c r="B299" s="14">
        <f t="shared" si="22"/>
        <v>65922.6499491364</v>
      </c>
      <c r="C299" s="14">
        <f t="shared" si="20"/>
        <v>357.0810205578221</v>
      </c>
      <c r="D299" s="14">
        <f t="shared" si="21"/>
        <v>3712.487677573454</v>
      </c>
      <c r="E299" s="14">
        <f t="shared" si="23"/>
        <v>62210.16227156294</v>
      </c>
    </row>
    <row r="300" spans="1:5" ht="12.75">
      <c r="A300" s="8">
        <v>285</v>
      </c>
      <c r="B300" s="15">
        <f t="shared" si="22"/>
        <v>62210.16227156294</v>
      </c>
      <c r="C300" s="15">
        <f t="shared" si="20"/>
        <v>336.9717123042993</v>
      </c>
      <c r="D300" s="15">
        <f t="shared" si="21"/>
        <v>3732.5969858269773</v>
      </c>
      <c r="E300" s="15">
        <f t="shared" si="23"/>
        <v>58477.56528573597</v>
      </c>
    </row>
    <row r="301" spans="1:5" ht="12.75">
      <c r="A301" s="8">
        <v>286</v>
      </c>
      <c r="B301" s="14">
        <f t="shared" si="22"/>
        <v>58477.56528573597</v>
      </c>
      <c r="C301" s="14">
        <f t="shared" si="20"/>
        <v>316.75347863106987</v>
      </c>
      <c r="D301" s="14">
        <f t="shared" si="21"/>
        <v>3752.8152195002067</v>
      </c>
      <c r="E301" s="14">
        <f t="shared" si="23"/>
        <v>54724.75006623576</v>
      </c>
    </row>
    <row r="302" spans="1:5" ht="12.75">
      <c r="A302" s="8">
        <v>287</v>
      </c>
      <c r="B302" s="15">
        <f t="shared" si="22"/>
        <v>54724.75006623576</v>
      </c>
      <c r="C302" s="15">
        <f t="shared" si="20"/>
        <v>296.4257295254437</v>
      </c>
      <c r="D302" s="15">
        <f t="shared" si="21"/>
        <v>3773.1429686058327</v>
      </c>
      <c r="E302" s="15">
        <f t="shared" si="23"/>
        <v>50951.60709762993</v>
      </c>
    </row>
    <row r="303" spans="1:5" ht="12.75">
      <c r="A303" s="7">
        <v>288</v>
      </c>
      <c r="B303" s="16">
        <f t="shared" si="22"/>
        <v>50951.60709762993</v>
      </c>
      <c r="C303" s="16">
        <f t="shared" si="20"/>
        <v>275.98787177882883</v>
      </c>
      <c r="D303" s="16">
        <f t="shared" si="21"/>
        <v>3793.5808263524477</v>
      </c>
      <c r="E303" s="16">
        <f t="shared" si="23"/>
        <v>47158.026271277486</v>
      </c>
    </row>
    <row r="304" spans="1:5" ht="12.75">
      <c r="A304" s="8">
        <v>289</v>
      </c>
      <c r="B304" s="15">
        <f t="shared" si="22"/>
        <v>47158.026271277486</v>
      </c>
      <c r="C304" s="15">
        <f t="shared" si="20"/>
        <v>255.43930896941973</v>
      </c>
      <c r="D304" s="15">
        <f t="shared" si="21"/>
        <v>3814.1293891618566</v>
      </c>
      <c r="E304" s="15">
        <f t="shared" si="23"/>
        <v>43343.89688211563</v>
      </c>
    </row>
    <row r="305" spans="1:5" ht="12.75">
      <c r="A305" s="8">
        <v>290</v>
      </c>
      <c r="B305" s="14">
        <f t="shared" si="22"/>
        <v>43343.89688211563</v>
      </c>
      <c r="C305" s="14">
        <f t="shared" si="20"/>
        <v>234.77944144479298</v>
      </c>
      <c r="D305" s="14">
        <f t="shared" si="21"/>
        <v>3834.7892566864834</v>
      </c>
      <c r="E305" s="14">
        <f t="shared" si="23"/>
        <v>39509.10762542915</v>
      </c>
    </row>
    <row r="306" spans="1:5" ht="12.75">
      <c r="A306" s="8">
        <v>291</v>
      </c>
      <c r="B306" s="15">
        <f t="shared" si="22"/>
        <v>39509.10762542915</v>
      </c>
      <c r="C306" s="15">
        <f t="shared" si="20"/>
        <v>214.00766630440788</v>
      </c>
      <c r="D306" s="15">
        <f t="shared" si="21"/>
        <v>3855.5610318268687</v>
      </c>
      <c r="E306" s="15">
        <f t="shared" si="23"/>
        <v>35653.54659360228</v>
      </c>
    </row>
    <row r="307" spans="1:5" ht="12.75">
      <c r="A307" s="8">
        <v>292</v>
      </c>
      <c r="B307" s="14">
        <f t="shared" si="22"/>
        <v>35653.54659360228</v>
      </c>
      <c r="C307" s="14">
        <f t="shared" si="20"/>
        <v>193.12337738201236</v>
      </c>
      <c r="D307" s="14">
        <f t="shared" si="21"/>
        <v>3876.4453207492643</v>
      </c>
      <c r="E307" s="14">
        <f t="shared" si="23"/>
        <v>31777.10127285302</v>
      </c>
    </row>
    <row r="308" spans="1:5" ht="12.75">
      <c r="A308" s="8">
        <v>293</v>
      </c>
      <c r="B308" s="15">
        <f t="shared" si="22"/>
        <v>31777.10127285302</v>
      </c>
      <c r="C308" s="15">
        <f t="shared" si="20"/>
        <v>172.12596522795386</v>
      </c>
      <c r="D308" s="15">
        <f t="shared" si="21"/>
        <v>3897.442732903323</v>
      </c>
      <c r="E308" s="15">
        <f t="shared" si="23"/>
        <v>27879.658539949694</v>
      </c>
    </row>
    <row r="309" spans="1:5" ht="12.75">
      <c r="A309" s="8">
        <v>294</v>
      </c>
      <c r="B309" s="14">
        <f t="shared" si="22"/>
        <v>27879.658539949694</v>
      </c>
      <c r="C309" s="14">
        <f t="shared" si="20"/>
        <v>151.01481709139418</v>
      </c>
      <c r="D309" s="14">
        <f t="shared" si="21"/>
        <v>3918.5538810398825</v>
      </c>
      <c r="E309" s="14">
        <f t="shared" si="23"/>
        <v>23961.10465890981</v>
      </c>
    </row>
    <row r="310" spans="1:5" ht="12.75">
      <c r="A310" s="8">
        <v>295</v>
      </c>
      <c r="B310" s="15">
        <f t="shared" si="22"/>
        <v>23961.10465890981</v>
      </c>
      <c r="C310" s="15">
        <f t="shared" si="20"/>
        <v>129.78931690242814</v>
      </c>
      <c r="D310" s="15">
        <f t="shared" si="21"/>
        <v>3939.7793812288483</v>
      </c>
      <c r="E310" s="15">
        <f t="shared" si="23"/>
        <v>20021.325277680964</v>
      </c>
    </row>
    <row r="311" spans="1:5" ht="12.75">
      <c r="A311" s="8">
        <v>296</v>
      </c>
      <c r="B311" s="14">
        <f t="shared" si="22"/>
        <v>20021.325277680964</v>
      </c>
      <c r="C311" s="14">
        <f t="shared" si="20"/>
        <v>108.44884525410522</v>
      </c>
      <c r="D311" s="14">
        <f t="shared" si="21"/>
        <v>3961.119852877171</v>
      </c>
      <c r="E311" s="14">
        <f t="shared" si="23"/>
        <v>16060.205424803793</v>
      </c>
    </row>
    <row r="312" spans="1:5" ht="12.75">
      <c r="A312" s="8">
        <v>297</v>
      </c>
      <c r="B312" s="15">
        <f t="shared" si="22"/>
        <v>16060.205424803793</v>
      </c>
      <c r="C312" s="15">
        <f t="shared" si="20"/>
        <v>86.99277938435388</v>
      </c>
      <c r="D312" s="15">
        <f t="shared" si="21"/>
        <v>3982.5759187469225</v>
      </c>
      <c r="E312" s="15">
        <f t="shared" si="23"/>
        <v>12077.62950605687</v>
      </c>
    </row>
    <row r="313" spans="1:5" ht="12.75">
      <c r="A313" s="8">
        <v>298</v>
      </c>
      <c r="B313" s="14">
        <f t="shared" si="22"/>
        <v>12077.62950605687</v>
      </c>
      <c r="C313" s="14">
        <f t="shared" si="20"/>
        <v>65.42049315780805</v>
      </c>
      <c r="D313" s="14">
        <f t="shared" si="21"/>
        <v>4004.1482049734686</v>
      </c>
      <c r="E313" s="14">
        <f t="shared" si="23"/>
        <v>8073.481301083401</v>
      </c>
    </row>
    <row r="314" spans="1:5" ht="12.75">
      <c r="A314" s="8">
        <v>299</v>
      </c>
      <c r="B314" s="15">
        <f t="shared" si="22"/>
        <v>8073.481301083401</v>
      </c>
      <c r="C314" s="15">
        <f t="shared" si="20"/>
        <v>43.73135704753509</v>
      </c>
      <c r="D314" s="15">
        <f t="shared" si="21"/>
        <v>4025.837341083741</v>
      </c>
      <c r="E314" s="15">
        <f t="shared" si="23"/>
        <v>4047.64395999966</v>
      </c>
    </row>
    <row r="315" spans="1:5" ht="12.75">
      <c r="A315" s="7">
        <v>300</v>
      </c>
      <c r="B315" s="16">
        <f t="shared" si="22"/>
        <v>4047.64395999966</v>
      </c>
      <c r="C315" s="16">
        <f t="shared" si="20"/>
        <v>21.924738116664827</v>
      </c>
      <c r="D315" s="16">
        <f t="shared" si="21"/>
        <v>4047.643960014612</v>
      </c>
      <c r="E315" s="16">
        <f t="shared" si="23"/>
        <v>-1.4951638149796054E-08</v>
      </c>
    </row>
  </sheetData>
  <sheetProtection password="DDE4" sheet="1" objects="1" scenarios="1" selectLockedCells="1"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D. Campbell</dc:creator>
  <cp:keywords/>
  <dc:description/>
  <cp:lastModifiedBy>w</cp:lastModifiedBy>
  <cp:lastPrinted>2004-08-02T18:05:25Z</cp:lastPrinted>
  <dcterms:created xsi:type="dcterms:W3CDTF">2003-08-11T16:00:36Z</dcterms:created>
  <dcterms:modified xsi:type="dcterms:W3CDTF">2006-03-07T09:30:49Z</dcterms:modified>
  <cp:category/>
  <cp:version/>
  <cp:contentType/>
  <cp:contentStatus/>
</cp:coreProperties>
</file>